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87D34BCC-3A6B-434A-B6AB-B5F07043CD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Rec" sheetId="1" r:id="rId1"/>
    <sheet name="Receipts" sheetId="2" r:id="rId2"/>
    <sheet name="Payments" sheetId="3" r:id="rId3"/>
    <sheet name="Inc&amp;Exp" sheetId="4" r:id="rId4"/>
    <sheet name="Payroll" sheetId="5" r:id="rId5"/>
    <sheet name="VAT" sheetId="6" r:id="rId6"/>
    <sheet name="Grants" sheetId="7" r:id="rId7"/>
    <sheet name="DT" sheetId="9" r:id="rId8"/>
    <sheet name="Grass Cutting 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X144" i="3" l="1"/>
  <c r="C9" i="6" s="1"/>
  <c r="AX30" i="3"/>
  <c r="F18" i="4"/>
  <c r="F12" i="4"/>
  <c r="R55" i="2"/>
  <c r="R54" i="2"/>
  <c r="R53" i="2"/>
  <c r="O148" i="5"/>
  <c r="O145" i="5"/>
  <c r="O142" i="5"/>
  <c r="O139" i="5"/>
  <c r="P152" i="5"/>
  <c r="K152" i="5"/>
  <c r="H152" i="5"/>
  <c r="G152" i="5"/>
  <c r="F152" i="5"/>
  <c r="E152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P16" i="10"/>
  <c r="N16" i="10"/>
  <c r="O16" i="10"/>
  <c r="M16" i="10"/>
  <c r="M18" i="10" s="1"/>
  <c r="P4" i="10"/>
  <c r="P5" i="10"/>
  <c r="P6" i="10"/>
  <c r="P7" i="10"/>
  <c r="P8" i="10"/>
  <c r="P9" i="10"/>
  <c r="P10" i="10"/>
  <c r="P11" i="10"/>
  <c r="P12" i="10"/>
  <c r="P13" i="10"/>
  <c r="P14" i="10"/>
  <c r="P15" i="10"/>
  <c r="D14" i="6"/>
  <c r="F7" i="6"/>
  <c r="R50" i="2"/>
  <c r="R51" i="2"/>
  <c r="R52" i="2"/>
  <c r="O152" i="5" l="1"/>
  <c r="I152" i="5"/>
  <c r="K154" i="5" s="1"/>
  <c r="F154" i="5"/>
  <c r="R49" i="2"/>
  <c r="K131" i="5"/>
  <c r="AX116" i="3"/>
  <c r="C7" i="6" s="1"/>
  <c r="AX23" i="3"/>
  <c r="B7" i="6" s="1"/>
  <c r="L10" i="9"/>
  <c r="L32" i="9"/>
  <c r="L27" i="9"/>
  <c r="L19" i="9"/>
  <c r="A19" i="4"/>
  <c r="H19" i="4"/>
  <c r="F28" i="4"/>
  <c r="J21" i="7"/>
  <c r="J10" i="7"/>
  <c r="P154" i="5" l="1"/>
  <c r="L37" i="9"/>
  <c r="J62" i="4"/>
  <c r="J19" i="4"/>
  <c r="J64" i="4" l="1"/>
  <c r="G8" i="10"/>
  <c r="G9" i="10"/>
  <c r="G10" i="10"/>
  <c r="G11" i="10"/>
  <c r="G12" i="10"/>
  <c r="G13" i="10"/>
  <c r="G14" i="10"/>
  <c r="G15" i="10"/>
  <c r="G7" i="10"/>
  <c r="D16" i="10"/>
  <c r="D18" i="10" s="1"/>
  <c r="E16" i="10"/>
  <c r="F16" i="10"/>
  <c r="D15" i="6"/>
  <c r="AX89" i="3"/>
  <c r="C5" i="6" s="1"/>
  <c r="AX56" i="3"/>
  <c r="C3" i="6" s="1"/>
  <c r="AX17" i="3"/>
  <c r="B5" i="6" s="1"/>
  <c r="AX12" i="3"/>
  <c r="B3" i="6" s="1"/>
  <c r="O127" i="5"/>
  <c r="O124" i="5"/>
  <c r="O121" i="5"/>
  <c r="O118" i="5"/>
  <c r="P131" i="5"/>
  <c r="H131" i="5"/>
  <c r="G131" i="5"/>
  <c r="F131" i="5"/>
  <c r="E131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R75" i="2"/>
  <c r="R76" i="2"/>
  <c r="R77" i="2"/>
  <c r="R78" i="2"/>
  <c r="R79" i="2"/>
  <c r="R80" i="2"/>
  <c r="R81" i="2"/>
  <c r="R82" i="2"/>
  <c r="R83" i="2"/>
  <c r="R84" i="2"/>
  <c r="R85" i="2"/>
  <c r="R86" i="2"/>
  <c r="R87" i="2"/>
  <c r="R88" i="2"/>
  <c r="R89" i="2"/>
  <c r="R90" i="2"/>
  <c r="R91" i="2"/>
  <c r="R92" i="2"/>
  <c r="R58" i="2"/>
  <c r="R59" i="2"/>
  <c r="R60" i="2"/>
  <c r="G16" i="10" l="1"/>
  <c r="F133" i="5"/>
  <c r="I131" i="5"/>
  <c r="K133" i="5" s="1"/>
  <c r="O131" i="5"/>
  <c r="R37" i="2"/>
  <c r="B9" i="6"/>
  <c r="H10" i="7"/>
  <c r="H21" i="7"/>
  <c r="P110" i="5"/>
  <c r="K110" i="5"/>
  <c r="H110" i="5"/>
  <c r="G110" i="5"/>
  <c r="F110" i="5"/>
  <c r="E110" i="5"/>
  <c r="AW30" i="3"/>
  <c r="AW29" i="3"/>
  <c r="H51" i="9"/>
  <c r="G51" i="9"/>
  <c r="O108" i="5"/>
  <c r="O105" i="5"/>
  <c r="G21" i="7"/>
  <c r="G10" i="7"/>
  <c r="AV7" i="3"/>
  <c r="O101" i="5"/>
  <c r="O98" i="5"/>
  <c r="I108" i="5"/>
  <c r="I107" i="5"/>
  <c r="I106" i="5"/>
  <c r="I105" i="5"/>
  <c r="I103" i="5"/>
  <c r="I102" i="5"/>
  <c r="I101" i="5"/>
  <c r="I100" i="5"/>
  <c r="I99" i="5"/>
  <c r="I98" i="5"/>
  <c r="I96" i="5"/>
  <c r="I95" i="5"/>
  <c r="O110" i="5" l="1"/>
  <c r="P112" i="5" s="1"/>
  <c r="P133" i="5"/>
  <c r="I110" i="5"/>
  <c r="AX7" i="3"/>
  <c r="F112" i="5"/>
  <c r="K112" i="5"/>
  <c r="D35" i="1"/>
  <c r="B35" i="1"/>
  <c r="AW27" i="3"/>
  <c r="AW28" i="3"/>
  <c r="C10" i="7"/>
  <c r="D10" i="7"/>
  <c r="F10" i="7"/>
  <c r="B10" i="7"/>
  <c r="AW26" i="3"/>
  <c r="AW25" i="3"/>
  <c r="AW24" i="3"/>
  <c r="AW23" i="3"/>
  <c r="AW135" i="3"/>
  <c r="AW22" i="3"/>
  <c r="AW19" i="3"/>
  <c r="AW20" i="3"/>
  <c r="AW21" i="3"/>
  <c r="H62" i="4"/>
  <c r="AW18" i="3"/>
  <c r="AW17" i="3"/>
  <c r="AW16" i="3"/>
  <c r="AW76" i="3"/>
  <c r="AW77" i="3"/>
  <c r="AW78" i="3"/>
  <c r="AW79" i="3"/>
  <c r="AW80" i="3"/>
  <c r="AW81" i="3"/>
  <c r="AW82" i="3"/>
  <c r="AW83" i="3"/>
  <c r="AW84" i="3"/>
  <c r="AW85" i="3"/>
  <c r="AW86" i="3"/>
  <c r="AW87" i="3"/>
  <c r="AW88" i="3"/>
  <c r="AW89" i="3"/>
  <c r="AW90" i="3"/>
  <c r="AW91" i="3"/>
  <c r="AW92" i="3"/>
  <c r="AW93" i="3"/>
  <c r="AW94" i="3"/>
  <c r="AW95" i="3"/>
  <c r="AW96" i="3"/>
  <c r="AW97" i="3"/>
  <c r="AW98" i="3"/>
  <c r="AW99" i="3"/>
  <c r="AW100" i="3"/>
  <c r="AW101" i="3"/>
  <c r="AW102" i="3"/>
  <c r="AW103" i="3"/>
  <c r="AW104" i="3"/>
  <c r="AW105" i="3"/>
  <c r="AW106" i="3"/>
  <c r="AW107" i="3"/>
  <c r="AW108" i="3"/>
  <c r="AW109" i="3"/>
  <c r="AW110" i="3"/>
  <c r="AW111" i="3"/>
  <c r="AW112" i="3"/>
  <c r="AW113" i="3"/>
  <c r="AW114" i="3"/>
  <c r="AW115" i="3"/>
  <c r="AW116" i="3"/>
  <c r="AW117" i="3"/>
  <c r="AW118" i="3"/>
  <c r="AW119" i="3"/>
  <c r="AW120" i="3"/>
  <c r="AW121" i="3"/>
  <c r="AW122" i="3"/>
  <c r="AW123" i="3"/>
  <c r="AW124" i="3"/>
  <c r="AW125" i="3"/>
  <c r="AW126" i="3"/>
  <c r="AW127" i="3"/>
  <c r="AW128" i="3"/>
  <c r="AW129" i="3"/>
  <c r="AW130" i="3"/>
  <c r="AW131" i="3"/>
  <c r="AW132" i="3"/>
  <c r="AW133" i="3"/>
  <c r="AW134" i="3"/>
  <c r="AW136" i="3"/>
  <c r="AW137" i="3"/>
  <c r="AW138" i="3"/>
  <c r="AW139" i="3"/>
  <c r="AW140" i="3"/>
  <c r="AW141" i="3"/>
  <c r="AW142" i="3"/>
  <c r="AW143" i="3"/>
  <c r="AW144" i="3"/>
  <c r="AW15" i="3"/>
  <c r="P89" i="5"/>
  <c r="H89" i="5"/>
  <c r="G89" i="5"/>
  <c r="F89" i="5"/>
  <c r="E89" i="5"/>
  <c r="O88" i="5"/>
  <c r="I88" i="5"/>
  <c r="I87" i="5"/>
  <c r="I86" i="5"/>
  <c r="O85" i="5"/>
  <c r="I85" i="5"/>
  <c r="I84" i="5"/>
  <c r="K89" i="5"/>
  <c r="I83" i="5"/>
  <c r="O82" i="5"/>
  <c r="I82" i="5"/>
  <c r="I81" i="5"/>
  <c r="I80" i="5"/>
  <c r="O79" i="5"/>
  <c r="I79" i="5"/>
  <c r="I78" i="5"/>
  <c r="I77" i="5"/>
  <c r="F91" i="5" l="1"/>
  <c r="D5" i="6"/>
  <c r="D3" i="6"/>
  <c r="D9" i="6"/>
  <c r="D7" i="6"/>
  <c r="H64" i="4"/>
  <c r="I89" i="5"/>
  <c r="K91" i="5" s="1"/>
  <c r="O89" i="5"/>
  <c r="P91" i="5" s="1"/>
  <c r="AW75" i="3"/>
  <c r="AW74" i="3"/>
  <c r="C21" i="7" l="1"/>
  <c r="E21" i="7"/>
  <c r="F21" i="7"/>
  <c r="B21" i="7"/>
  <c r="U69" i="5"/>
  <c r="U67" i="5" l="1"/>
  <c r="O70" i="5"/>
  <c r="O67" i="5"/>
  <c r="K65" i="5" l="1"/>
  <c r="D12" i="7" l="1"/>
  <c r="D21" i="7" s="1"/>
  <c r="P71" i="5" l="1"/>
  <c r="O64" i="5" l="1"/>
  <c r="D51" i="9" l="1"/>
  <c r="E51" i="9"/>
  <c r="C51" i="9"/>
  <c r="O6" i="2" l="1"/>
  <c r="O61" i="5"/>
  <c r="O71" i="5" s="1"/>
  <c r="K71" i="5"/>
  <c r="F71" i="5"/>
  <c r="G71" i="5"/>
  <c r="H71" i="5"/>
  <c r="E71" i="5"/>
  <c r="U61" i="5" s="1"/>
  <c r="I60" i="5"/>
  <c r="I61" i="5"/>
  <c r="I62" i="5"/>
  <c r="I63" i="5"/>
  <c r="I64" i="5"/>
  <c r="I65" i="5"/>
  <c r="I66" i="5"/>
  <c r="I67" i="5"/>
  <c r="I68" i="5"/>
  <c r="I69" i="5"/>
  <c r="I70" i="5"/>
  <c r="I59" i="5"/>
  <c r="U63" i="5" l="1"/>
  <c r="P73" i="5"/>
  <c r="I71" i="5"/>
  <c r="AX6" i="3"/>
  <c r="E10" i="7"/>
  <c r="K73" i="5" l="1"/>
  <c r="U62" i="5"/>
  <c r="U64" i="5" s="1"/>
  <c r="AW14" i="3"/>
  <c r="R34" i="2"/>
  <c r="R21" i="2"/>
  <c r="R18" i="2"/>
  <c r="G6" i="2" l="1"/>
  <c r="F14" i="4" s="1"/>
  <c r="R13" i="2" l="1"/>
  <c r="R30" i="2"/>
  <c r="B23" i="7" l="1"/>
  <c r="C3" i="7" s="1"/>
  <c r="C23" i="7" l="1"/>
  <c r="D3" i="7" s="1"/>
  <c r="D23" i="7" l="1"/>
  <c r="E3" i="7" s="1"/>
  <c r="E23" i="7" s="1"/>
  <c r="O44" i="5"/>
  <c r="O43" i="5"/>
  <c r="O45" i="5"/>
  <c r="O46" i="5"/>
  <c r="O47" i="5"/>
  <c r="O48" i="5"/>
  <c r="O49" i="5"/>
  <c r="O50" i="5"/>
  <c r="O51" i="5"/>
  <c r="O52" i="5"/>
  <c r="O53" i="5"/>
  <c r="O54" i="5"/>
  <c r="O42" i="5"/>
  <c r="M44" i="5"/>
  <c r="E6" i="2"/>
  <c r="R9" i="2"/>
  <c r="R26" i="2"/>
  <c r="P46" i="5" l="1"/>
  <c r="F3" i="7"/>
  <c r="F23" i="7" s="1"/>
  <c r="P48" i="5"/>
  <c r="P54" i="5"/>
  <c r="P51" i="5"/>
  <c r="R57" i="2"/>
  <c r="G3" i="7" l="1"/>
  <c r="G23" i="7" s="1"/>
  <c r="H3" i="7" s="1"/>
  <c r="H23" i="7" s="1"/>
  <c r="H55" i="5"/>
  <c r="G55" i="5"/>
  <c r="F55" i="5"/>
  <c r="E55" i="5"/>
  <c r="I54" i="5"/>
  <c r="M54" i="5" s="1"/>
  <c r="I53" i="5"/>
  <c r="M53" i="5" s="1"/>
  <c r="I52" i="5"/>
  <c r="I51" i="5"/>
  <c r="M51" i="5" s="1"/>
  <c r="I50" i="5"/>
  <c r="M50" i="5" s="1"/>
  <c r="K55" i="5"/>
  <c r="I49" i="5"/>
  <c r="I48" i="5"/>
  <c r="M48" i="5" s="1"/>
  <c r="I47" i="5"/>
  <c r="M47" i="5" s="1"/>
  <c r="I46" i="5"/>
  <c r="M46" i="5" s="1"/>
  <c r="I45" i="5"/>
  <c r="M45" i="5" s="1"/>
  <c r="I43" i="5"/>
  <c r="M43" i="5" s="1"/>
  <c r="I42" i="5"/>
  <c r="M42" i="5" s="1"/>
  <c r="J3" i="7" l="1"/>
  <c r="J23" i="7" s="1"/>
  <c r="E46" i="1" s="1"/>
  <c r="T46" i="5"/>
  <c r="M52" i="5"/>
  <c r="M49" i="5"/>
  <c r="I55" i="5"/>
  <c r="P55" i="5"/>
  <c r="T31" i="5"/>
  <c r="K34" i="5" s="1"/>
  <c r="T26" i="5"/>
  <c r="K31" i="5" s="1"/>
  <c r="O55" i="5" l="1"/>
  <c r="M55" i="5"/>
  <c r="T50" i="5" s="1"/>
  <c r="Q55" i="5" l="1"/>
  <c r="T51" i="5" s="1"/>
  <c r="T52" i="5" s="1"/>
  <c r="AW62" i="3"/>
  <c r="AW59" i="3"/>
  <c r="AW60" i="3"/>
  <c r="AW61" i="3"/>
  <c r="AW63" i="3"/>
  <c r="AW64" i="3"/>
  <c r="AW65" i="3"/>
  <c r="AW66" i="3"/>
  <c r="AW67" i="3"/>
  <c r="AW68" i="3"/>
  <c r="AW69" i="3"/>
  <c r="AW70" i="3"/>
  <c r="AW71" i="3"/>
  <c r="AW72" i="3"/>
  <c r="AW58" i="3" l="1"/>
  <c r="AW57" i="3"/>
  <c r="AW56" i="3"/>
  <c r="AW55" i="3"/>
  <c r="AW54" i="3"/>
  <c r="AW53" i="3"/>
  <c r="AW52" i="3"/>
  <c r="AW51" i="3"/>
  <c r="AW50" i="3"/>
  <c r="AW49" i="3"/>
  <c r="AW48" i="3"/>
  <c r="AW47" i="3"/>
  <c r="AW46" i="3"/>
  <c r="AW45" i="3"/>
  <c r="AW44" i="3"/>
  <c r="AW43" i="3"/>
  <c r="AW42" i="3"/>
  <c r="AW41" i="3"/>
  <c r="C11" i="6" l="1"/>
  <c r="O36" i="5"/>
  <c r="O33" i="5"/>
  <c r="O30" i="5"/>
  <c r="O27" i="5"/>
  <c r="P30" i="5" l="1"/>
  <c r="P37" i="5" l="1"/>
  <c r="K37" i="5"/>
  <c r="H37" i="5"/>
  <c r="G37" i="5"/>
  <c r="F37" i="5"/>
  <c r="E37" i="5"/>
  <c r="I36" i="5"/>
  <c r="M36" i="5" s="1"/>
  <c r="I35" i="5"/>
  <c r="M35" i="5" s="1"/>
  <c r="I34" i="5"/>
  <c r="M34" i="5" s="1"/>
  <c r="I33" i="5"/>
  <c r="M33" i="5" s="1"/>
  <c r="I32" i="5"/>
  <c r="M32" i="5" s="1"/>
  <c r="I31" i="5"/>
  <c r="M31" i="5" s="1"/>
  <c r="I30" i="5"/>
  <c r="M30" i="5" s="1"/>
  <c r="I29" i="5"/>
  <c r="M29" i="5" s="1"/>
  <c r="I28" i="5"/>
  <c r="M28" i="5" s="1"/>
  <c r="I27" i="5"/>
  <c r="M27" i="5" s="1"/>
  <c r="I26" i="5"/>
  <c r="M26" i="5" s="1"/>
  <c r="I25" i="5"/>
  <c r="O37" i="5" l="1"/>
  <c r="Q37" i="5" s="1"/>
  <c r="G38" i="5"/>
  <c r="I37" i="5"/>
  <c r="M25" i="5"/>
  <c r="M37" i="5" s="1"/>
  <c r="AW31" i="3" l="1"/>
  <c r="AW32" i="3"/>
  <c r="AW33" i="3"/>
  <c r="AW34" i="3"/>
  <c r="AW35" i="3"/>
  <c r="AW36" i="3"/>
  <c r="AW37" i="3"/>
  <c r="AW38" i="3"/>
  <c r="AW39" i="3"/>
  <c r="AW40" i="3"/>
  <c r="R38" i="2"/>
  <c r="R39" i="2"/>
  <c r="R40" i="2"/>
  <c r="R41" i="2"/>
  <c r="R42" i="2"/>
  <c r="R43" i="2"/>
  <c r="R44" i="2"/>
  <c r="R45" i="2"/>
  <c r="R46" i="2"/>
  <c r="R47" i="2"/>
  <c r="R48" i="2"/>
  <c r="R56" i="2"/>
  <c r="R11" i="2"/>
  <c r="AW12" i="3"/>
  <c r="AR7" i="3" l="1"/>
  <c r="AS7" i="3"/>
  <c r="R28" i="2" l="1"/>
  <c r="R29" i="2"/>
  <c r="I15" i="5" l="1"/>
  <c r="O10" i="5" l="1"/>
  <c r="O7" i="5"/>
  <c r="O4" i="5"/>
  <c r="E16" i="5"/>
  <c r="O16" i="5" l="1"/>
  <c r="P16" i="5"/>
  <c r="K16" i="5"/>
  <c r="M15" i="5"/>
  <c r="G16" i="5"/>
  <c r="H16" i="5"/>
  <c r="F16" i="5"/>
  <c r="I14" i="5"/>
  <c r="M14" i="5" s="1"/>
  <c r="I12" i="5"/>
  <c r="M12" i="5" s="1"/>
  <c r="I3" i="5"/>
  <c r="M3" i="5" s="1"/>
  <c r="I4" i="5"/>
  <c r="M4" i="5" s="1"/>
  <c r="I5" i="5"/>
  <c r="M5" i="5" s="1"/>
  <c r="I6" i="5"/>
  <c r="M6" i="5" s="1"/>
  <c r="I7" i="5"/>
  <c r="M7" i="5" s="1"/>
  <c r="I8" i="5"/>
  <c r="M8" i="5" s="1"/>
  <c r="I9" i="5"/>
  <c r="I10" i="5"/>
  <c r="M10" i="5" s="1"/>
  <c r="I11" i="5"/>
  <c r="M11" i="5" s="1"/>
  <c r="I13" i="5"/>
  <c r="M13" i="5" s="1"/>
  <c r="I2" i="5"/>
  <c r="M2" i="5" s="1"/>
  <c r="B11" i="6" l="1"/>
  <c r="P17" i="5"/>
  <c r="G17" i="5"/>
  <c r="O17" i="5" s="1"/>
  <c r="I16" i="5"/>
  <c r="K17" i="5" s="1"/>
  <c r="M9" i="5"/>
  <c r="M16" i="5" s="1"/>
  <c r="AW8" i="3"/>
  <c r="AW9" i="3"/>
  <c r="AW10" i="3"/>
  <c r="AW11" i="3"/>
  <c r="AW13" i="3"/>
  <c r="AW73" i="3"/>
  <c r="H7" i="3"/>
  <c r="F23" i="4" s="1"/>
  <c r="I7" i="3"/>
  <c r="F24" i="4" s="1"/>
  <c r="J7" i="3"/>
  <c r="K7" i="3"/>
  <c r="L7" i="3"/>
  <c r="F27" i="4" s="1"/>
  <c r="M7" i="3"/>
  <c r="N7" i="3"/>
  <c r="F29" i="4" s="1"/>
  <c r="O7" i="3"/>
  <c r="F30" i="4" s="1"/>
  <c r="P7" i="3"/>
  <c r="Q7" i="3"/>
  <c r="R7" i="3"/>
  <c r="F33" i="4" s="1"/>
  <c r="S7" i="3"/>
  <c r="T7" i="3"/>
  <c r="F35" i="4" s="1"/>
  <c r="U7" i="3"/>
  <c r="F36" i="4" s="1"/>
  <c r="V7" i="3"/>
  <c r="W7" i="3"/>
  <c r="X7" i="3"/>
  <c r="F39" i="4" s="1"/>
  <c r="Y7" i="3"/>
  <c r="F40" i="4" s="1"/>
  <c r="Z7" i="3"/>
  <c r="F41" i="4" s="1"/>
  <c r="AA7" i="3"/>
  <c r="AB7" i="3"/>
  <c r="AC7" i="3"/>
  <c r="F44" i="4" s="1"/>
  <c r="AD7" i="3"/>
  <c r="F57" i="4" s="1"/>
  <c r="AE7" i="3"/>
  <c r="F46" i="4" s="1"/>
  <c r="AF7" i="3"/>
  <c r="F47" i="4" s="1"/>
  <c r="AG7" i="3"/>
  <c r="F48" i="4" s="1"/>
  <c r="AH7" i="3"/>
  <c r="AI7" i="3"/>
  <c r="AJ7" i="3"/>
  <c r="P18" i="10" s="1"/>
  <c r="P21" i="10" s="1"/>
  <c r="AK7" i="3"/>
  <c r="AL7" i="3"/>
  <c r="F53" i="4" s="1"/>
  <c r="AM7" i="3"/>
  <c r="AN7" i="3"/>
  <c r="AO7" i="3"/>
  <c r="AP7" i="3"/>
  <c r="AQ7" i="3"/>
  <c r="AT7" i="3"/>
  <c r="AU7" i="3"/>
  <c r="G7" i="3"/>
  <c r="F22" i="4" s="1"/>
  <c r="R7" i="2"/>
  <c r="R10" i="2"/>
  <c r="R12" i="2"/>
  <c r="R14" i="2"/>
  <c r="R15" i="2"/>
  <c r="R16" i="2"/>
  <c r="R17" i="2"/>
  <c r="R19" i="2"/>
  <c r="R20" i="2"/>
  <c r="R22" i="2"/>
  <c r="R23" i="2"/>
  <c r="R24" i="2"/>
  <c r="R25" i="2"/>
  <c r="R27" i="2"/>
  <c r="R31" i="2"/>
  <c r="R32" i="2"/>
  <c r="R33" i="2"/>
  <c r="R35" i="2"/>
  <c r="R36" i="2"/>
  <c r="P6" i="2"/>
  <c r="M6" i="2"/>
  <c r="K6" i="2"/>
  <c r="L6" i="2"/>
  <c r="F42" i="4" l="1"/>
  <c r="G18" i="10"/>
  <c r="G21" i="10" s="1"/>
  <c r="U66" i="5"/>
  <c r="U70" i="5" s="1"/>
  <c r="U72" i="5" s="1"/>
  <c r="E45" i="1"/>
  <c r="F49" i="4"/>
  <c r="E47" i="1"/>
  <c r="F43" i="1"/>
  <c r="D11" i="6"/>
  <c r="T47" i="5"/>
  <c r="T48" i="5" s="1"/>
  <c r="T54" i="5" s="1"/>
  <c r="AW7" i="3"/>
  <c r="F58" i="4"/>
  <c r="AW6" i="3"/>
  <c r="F61" i="4"/>
  <c r="M17" i="5"/>
  <c r="F47" i="1" l="1"/>
  <c r="D18" i="6"/>
  <c r="F11" i="6"/>
  <c r="D19" i="6" s="1"/>
  <c r="R8" i="2"/>
  <c r="D21" i="6" l="1"/>
  <c r="D25" i="1"/>
  <c r="N6" i="2" l="1"/>
  <c r="F17" i="4" s="1"/>
  <c r="A62" i="4"/>
  <c r="F7" i="3"/>
  <c r="Q6" i="2"/>
  <c r="J6" i="2"/>
  <c r="F10" i="4" s="1"/>
  <c r="I6" i="2"/>
  <c r="F16" i="4" s="1"/>
  <c r="H6" i="2"/>
  <c r="F15" i="4" s="1"/>
  <c r="F19" i="4" l="1"/>
  <c r="D13" i="6"/>
  <c r="D16" i="6" s="1"/>
  <c r="AW5" i="3"/>
  <c r="F66" i="4"/>
  <c r="D53" i="1"/>
  <c r="G11" i="1"/>
  <c r="G7" i="1"/>
  <c r="G35" i="1"/>
  <c r="F49" i="1" s="1"/>
  <c r="A64" i="4"/>
  <c r="G9" i="1" l="1"/>
  <c r="G13" i="1" s="1"/>
  <c r="F62" i="4"/>
  <c r="AY1" i="3" s="1"/>
  <c r="F53" i="1" l="1"/>
  <c r="I35" i="1"/>
  <c r="AY2" i="3"/>
  <c r="R6" i="2"/>
  <c r="F64" i="4" l="1"/>
  <c r="F67" i="4" s="1"/>
  <c r="U1" i="2"/>
  <c r="U2" i="2" s="1"/>
</calcChain>
</file>

<file path=xl/sharedStrings.xml><?xml version="1.0" encoding="utf-8"?>
<sst xmlns="http://schemas.openxmlformats.org/spreadsheetml/2006/main" count="1500" uniqueCount="417">
  <si>
    <t xml:space="preserve">Add receipts </t>
  </si>
  <si>
    <t>Date</t>
  </si>
  <si>
    <t>Description</t>
  </si>
  <si>
    <t>Reference</t>
  </si>
  <si>
    <t>Amount</t>
  </si>
  <si>
    <t>Insurance</t>
  </si>
  <si>
    <t>Less payments</t>
  </si>
  <si>
    <t>Balance at bank and in hand:</t>
  </si>
  <si>
    <t>Unpresented items:</t>
  </si>
  <si>
    <t>Ref</t>
  </si>
  <si>
    <t>Income</t>
  </si>
  <si>
    <t>Total Income</t>
  </si>
  <si>
    <t>Expenditure</t>
  </si>
  <si>
    <t>Total Expenditure</t>
  </si>
  <si>
    <t>Surplus/(Deficit)</t>
  </si>
  <si>
    <t>Inc&amp;Exp</t>
  </si>
  <si>
    <t>S/b Zero</t>
  </si>
  <si>
    <t>HMRC</t>
  </si>
  <si>
    <t>Strensall with Towthorpe Parish Council</t>
  </si>
  <si>
    <t>Strensall with Towthorpe P C</t>
  </si>
  <si>
    <t>Treasurers</t>
  </si>
  <si>
    <t>Contingency</t>
  </si>
  <si>
    <t>Premium</t>
  </si>
  <si>
    <t>Cemetery</t>
  </si>
  <si>
    <t>Premium Bonds</t>
  </si>
  <si>
    <t>Contingency Bonds</t>
  </si>
  <si>
    <t>Interest</t>
  </si>
  <si>
    <t>Transfers</t>
  </si>
  <si>
    <t>Gross Interest</t>
  </si>
  <si>
    <t>Account</t>
  </si>
  <si>
    <t>Current</t>
  </si>
  <si>
    <t>O2</t>
  </si>
  <si>
    <t>VAT</t>
  </si>
  <si>
    <t>Precept</t>
  </si>
  <si>
    <t>VAT Refunds</t>
  </si>
  <si>
    <t>S106</t>
  </si>
  <si>
    <t>Section 106</t>
  </si>
  <si>
    <t>DT</t>
  </si>
  <si>
    <t>Double Taxation</t>
  </si>
  <si>
    <t xml:space="preserve">Ward </t>
  </si>
  <si>
    <t>Ward Funding</t>
  </si>
  <si>
    <t>Misc</t>
  </si>
  <si>
    <t>Miscellaneous</t>
  </si>
  <si>
    <t>Code 100</t>
  </si>
  <si>
    <t>Salary</t>
  </si>
  <si>
    <t>Code 101</t>
  </si>
  <si>
    <t>Code 102</t>
  </si>
  <si>
    <t>Code 103</t>
  </si>
  <si>
    <t>Code 104</t>
  </si>
  <si>
    <t>Code 105</t>
  </si>
  <si>
    <t>Code 106</t>
  </si>
  <si>
    <t>Code 107</t>
  </si>
  <si>
    <t>Code 108</t>
  </si>
  <si>
    <t>Code 109</t>
  </si>
  <si>
    <t>Code 110</t>
  </si>
  <si>
    <t>Code 111</t>
  </si>
  <si>
    <t>Code 113</t>
  </si>
  <si>
    <t>Code 114</t>
  </si>
  <si>
    <t>Office Exp</t>
  </si>
  <si>
    <t>Clerks Exp</t>
  </si>
  <si>
    <t>Cllr Exp</t>
  </si>
  <si>
    <t>Audit</t>
  </si>
  <si>
    <t>Insur</t>
  </si>
  <si>
    <t>Bank</t>
  </si>
  <si>
    <t>VH Hire</t>
  </si>
  <si>
    <t>Brit Legion</t>
  </si>
  <si>
    <t>Training</t>
  </si>
  <si>
    <t>Leases</t>
  </si>
  <si>
    <t>NP</t>
  </si>
  <si>
    <t>Code 401</t>
  </si>
  <si>
    <t>Code 402</t>
  </si>
  <si>
    <t>Code 403</t>
  </si>
  <si>
    <t>Code 404</t>
  </si>
  <si>
    <t>Code 405</t>
  </si>
  <si>
    <t>Code 406</t>
  </si>
  <si>
    <t>Litter Bins</t>
  </si>
  <si>
    <t>Dog Bins</t>
  </si>
  <si>
    <t>Noticeboards</t>
  </si>
  <si>
    <t>Seats/Benches</t>
  </si>
  <si>
    <t>Salt/Bins</t>
  </si>
  <si>
    <t>Code 201</t>
  </si>
  <si>
    <t>Code 202</t>
  </si>
  <si>
    <t>Code 203</t>
  </si>
  <si>
    <t>Code 204</t>
  </si>
  <si>
    <t>Code 205</t>
  </si>
  <si>
    <t>YLCA</t>
  </si>
  <si>
    <t>CPRE</t>
  </si>
  <si>
    <t>Outreach</t>
  </si>
  <si>
    <t>River Foss</t>
  </si>
  <si>
    <t>ICO</t>
  </si>
  <si>
    <t>Code 301</t>
  </si>
  <si>
    <t>Code 302</t>
  </si>
  <si>
    <t>Code 303</t>
  </si>
  <si>
    <t>Code 304</t>
  </si>
  <si>
    <t>Code 305</t>
  </si>
  <si>
    <t>Code 306</t>
  </si>
  <si>
    <t>Code 307</t>
  </si>
  <si>
    <t>Code 308</t>
  </si>
  <si>
    <t>Code 309</t>
  </si>
  <si>
    <t>Defib</t>
  </si>
  <si>
    <t>Grass</t>
  </si>
  <si>
    <t>XmasTrees</t>
  </si>
  <si>
    <t>Carnival</t>
  </si>
  <si>
    <t>OpenSpace</t>
  </si>
  <si>
    <t>Play</t>
  </si>
  <si>
    <t>WarMemorial</t>
  </si>
  <si>
    <t>Trees</t>
  </si>
  <si>
    <t>Grants/Donations</t>
  </si>
  <si>
    <t>Code 408</t>
  </si>
  <si>
    <t>Churchyard</t>
  </si>
  <si>
    <t>Code 409</t>
  </si>
  <si>
    <t>Code 410</t>
  </si>
  <si>
    <t>S137</t>
  </si>
  <si>
    <t>Clerks Salary</t>
  </si>
  <si>
    <t>Telephone/Broadband</t>
  </si>
  <si>
    <t>Office expenses</t>
  </si>
  <si>
    <t>Clerks expenses</t>
  </si>
  <si>
    <t>Councillors expenses</t>
  </si>
  <si>
    <t>Bank fees</t>
  </si>
  <si>
    <t>Village Hall hire</t>
  </si>
  <si>
    <t>Royal British Legion</t>
  </si>
  <si>
    <t>Training fees</t>
  </si>
  <si>
    <t>Notice Boards</t>
  </si>
  <si>
    <t>Seats/benches</t>
  </si>
  <si>
    <t>Salt bins/salt</t>
  </si>
  <si>
    <t>Bus shelter</t>
  </si>
  <si>
    <t>Grants</t>
  </si>
  <si>
    <t>VAT To Reclaim</t>
  </si>
  <si>
    <t>Defibrillator</t>
  </si>
  <si>
    <t>Grass Cutting</t>
  </si>
  <si>
    <t>Christmas Trees</t>
  </si>
  <si>
    <t>Open Spaces</t>
  </si>
  <si>
    <t>Play Equipment</t>
  </si>
  <si>
    <t>War Memorial</t>
  </si>
  <si>
    <t>Tree Work</t>
  </si>
  <si>
    <t>Month</t>
  </si>
  <si>
    <t>Employee</t>
  </si>
  <si>
    <t>Gross</t>
  </si>
  <si>
    <t>PAYE</t>
  </si>
  <si>
    <t>Net</t>
  </si>
  <si>
    <t>Year</t>
  </si>
  <si>
    <t>2017/18</t>
  </si>
  <si>
    <t>Nunn S</t>
  </si>
  <si>
    <t>Hill F</t>
  </si>
  <si>
    <t xml:space="preserve">Clerk </t>
  </si>
  <si>
    <t>Paid</t>
  </si>
  <si>
    <t>201321</t>
  </si>
  <si>
    <t>201340</t>
  </si>
  <si>
    <t>Eers NIC</t>
  </si>
  <si>
    <t>Ees NIC</t>
  </si>
  <si>
    <t>Due</t>
  </si>
  <si>
    <t>BusShelters</t>
  </si>
  <si>
    <t>Floral Displays</t>
  </si>
  <si>
    <t xml:space="preserve">Cheque </t>
  </si>
  <si>
    <t>A/c No</t>
  </si>
  <si>
    <t>VAT RTN</t>
  </si>
  <si>
    <t>Payee</t>
  </si>
  <si>
    <t>2018/19</t>
  </si>
  <si>
    <t>Budget</t>
  </si>
  <si>
    <t>Kidz Klub</t>
  </si>
  <si>
    <t>Tree Works</t>
  </si>
  <si>
    <t>03839958</t>
  </si>
  <si>
    <t>To Date</t>
  </si>
  <si>
    <t>C1</t>
  </si>
  <si>
    <t>Vat Return</t>
  </si>
  <si>
    <t>Telephone</t>
  </si>
  <si>
    <t>Actual</t>
  </si>
  <si>
    <t>Made Up of:</t>
  </si>
  <si>
    <t>Ear-Marked Funds:</t>
  </si>
  <si>
    <t>Ring-fenced Funds:</t>
  </si>
  <si>
    <t>Cowslip Bridge</t>
  </si>
  <si>
    <t>Neighbourhood Plan</t>
  </si>
  <si>
    <t>General Reserve:</t>
  </si>
  <si>
    <t>Good Practice = Precept x up to 2 =</t>
  </si>
  <si>
    <t>Play Area Maintenance</t>
  </si>
  <si>
    <t>See Notes</t>
  </si>
  <si>
    <t>Refunded</t>
  </si>
  <si>
    <t>Total</t>
  </si>
  <si>
    <t>HMRC Paid Post YE</t>
  </si>
  <si>
    <t>Parish Clerk Paid Post YE</t>
  </si>
  <si>
    <t>Gross Pay</t>
  </si>
  <si>
    <t>Cash Book</t>
  </si>
  <si>
    <t>Paid 05Jun19</t>
  </si>
  <si>
    <t>Clerk To Pay</t>
  </si>
  <si>
    <t>HMRC To Pay</t>
  </si>
  <si>
    <t>Diff</t>
  </si>
  <si>
    <t>YE2018</t>
  </si>
  <si>
    <t>YE2019</t>
  </si>
  <si>
    <t>YE2020</t>
  </si>
  <si>
    <t>Library</t>
  </si>
  <si>
    <t>B/F</t>
  </si>
  <si>
    <t>C/F</t>
  </si>
  <si>
    <t>To Pay</t>
  </si>
  <si>
    <t>2019/20</t>
  </si>
  <si>
    <t>Previous Year</t>
  </si>
  <si>
    <t>?!</t>
  </si>
  <si>
    <t>Community Speedwatch</t>
  </si>
  <si>
    <t>Speedwatch</t>
  </si>
  <si>
    <t>Total Repayments VAT</t>
  </si>
  <si>
    <t>Paid Apr20</t>
  </si>
  <si>
    <t>Parish Clerk</t>
  </si>
  <si>
    <t>YE2021</t>
  </si>
  <si>
    <t>Budget - Carnival</t>
  </si>
  <si>
    <t>Budget - Other</t>
  </si>
  <si>
    <t>Budget - Outreach</t>
  </si>
  <si>
    <t>2020/21</t>
  </si>
  <si>
    <t>.</t>
  </si>
  <si>
    <t>Subscription</t>
  </si>
  <si>
    <t>Cost</t>
  </si>
  <si>
    <t>Repaid</t>
  </si>
  <si>
    <t>Question 1 - Describe</t>
  </si>
  <si>
    <t>Question 2 - Net Cost</t>
  </si>
  <si>
    <t>Question 3 - Equivalent</t>
  </si>
  <si>
    <t>Detail what cost is</t>
  </si>
  <si>
    <t>See budget</t>
  </si>
  <si>
    <t>CYC strategy</t>
  </si>
  <si>
    <t>Question 4 - CYC Policy</t>
  </si>
  <si>
    <t>DT Claim</t>
  </si>
  <si>
    <t>No</t>
  </si>
  <si>
    <t>Yes</t>
  </si>
  <si>
    <t>City of York Council</t>
  </si>
  <si>
    <t>25&amp;30 /09/2020</t>
  </si>
  <si>
    <t>19&amp;26/10/2020</t>
  </si>
  <si>
    <t>This Year</t>
  </si>
  <si>
    <t>Last Year</t>
  </si>
  <si>
    <t>Tennis Club</t>
  </si>
  <si>
    <t>YE2022</t>
  </si>
  <si>
    <t>SCYSA</t>
  </si>
  <si>
    <t>Allotments</t>
  </si>
  <si>
    <t>CR</t>
  </si>
  <si>
    <t>Payroll</t>
  </si>
  <si>
    <t xml:space="preserve">Allotment Rents </t>
  </si>
  <si>
    <t>2021/22</t>
  </si>
  <si>
    <t>2022-2023</t>
  </si>
  <si>
    <t xml:space="preserve"> </t>
  </si>
  <si>
    <t>Total Charges</t>
  </si>
  <si>
    <t>HSBC</t>
  </si>
  <si>
    <t>-</t>
  </si>
  <si>
    <t>Grant - Strensall Community Events Committee</t>
  </si>
  <si>
    <t>City of York Council - Precept</t>
  </si>
  <si>
    <t>Income and Expenditure Account Year Ending 31 March 2023</t>
  </si>
  <si>
    <t>2022/23</t>
  </si>
  <si>
    <t>Paid 09/05/22</t>
  </si>
  <si>
    <t xml:space="preserve">To Reclaim </t>
  </si>
  <si>
    <t>Community Heartbeat</t>
  </si>
  <si>
    <t>YE2023</t>
  </si>
  <si>
    <t>2023-2024</t>
  </si>
  <si>
    <t>Note 1</t>
  </si>
  <si>
    <t>Defibrillator donation paid into Cemetery A/c by mistake, so moved by bank transfer to Treasurer A/c</t>
  </si>
  <si>
    <t>YE2024</t>
  </si>
  <si>
    <t>Balance b/f 01 April 2023</t>
  </si>
  <si>
    <t>Balance c/f 31 March 2024</t>
  </si>
  <si>
    <t xml:space="preserve">Wilson - Plot D42 </t>
  </si>
  <si>
    <t>RECEIPTS 2023-2024</t>
  </si>
  <si>
    <t>PAYMENTS 2023-2024</t>
  </si>
  <si>
    <t>Annual Waste Collection</t>
  </si>
  <si>
    <t>Mobile</t>
  </si>
  <si>
    <t>Charges</t>
  </si>
  <si>
    <t>Overpayment</t>
  </si>
  <si>
    <t>Annual Support Cost</t>
  </si>
  <si>
    <t>Chapman - 221</t>
  </si>
  <si>
    <t>Robson - 219</t>
  </si>
  <si>
    <t>Scottish Water</t>
  </si>
  <si>
    <t>Water Rates</t>
  </si>
  <si>
    <t>HMRC - VAT</t>
  </si>
  <si>
    <t>Allotment Rent</t>
  </si>
  <si>
    <t>BT</t>
  </si>
  <si>
    <t>Landline/Broadband</t>
  </si>
  <si>
    <t>Marmax</t>
  </si>
  <si>
    <t>Ruth Prins</t>
  </si>
  <si>
    <t>Internal Audit</t>
  </si>
  <si>
    <t>Ashfield</t>
  </si>
  <si>
    <t>Play Area Works</t>
  </si>
  <si>
    <t>Isla Rose</t>
  </si>
  <si>
    <t>Stationery</t>
  </si>
  <si>
    <t>Compost</t>
  </si>
  <si>
    <t>York Landscapes</t>
  </si>
  <si>
    <t>BHA Trees</t>
  </si>
  <si>
    <t>Mobile Phone</t>
  </si>
  <si>
    <t>Bench</t>
  </si>
  <si>
    <t>C2</t>
  </si>
  <si>
    <t>Trevor White Roses</t>
  </si>
  <si>
    <t>Ebay</t>
  </si>
  <si>
    <t>The Range</t>
  </si>
  <si>
    <t>Tree Risk Assessment</t>
  </si>
  <si>
    <t>YLCA - Refund of overpayment</t>
  </si>
  <si>
    <t>Adam Forster</t>
  </si>
  <si>
    <t>Flexibubble</t>
  </si>
  <si>
    <t>Year Three Tree Works</t>
  </si>
  <si>
    <t>Cipher Medical</t>
  </si>
  <si>
    <t>All Design</t>
  </si>
  <si>
    <t>Orchard Nurseries</t>
  </si>
  <si>
    <t>Lewis Tree Surgery</t>
  </si>
  <si>
    <t>Strensall Village Hall</t>
  </si>
  <si>
    <t>Carnival First Aid</t>
  </si>
  <si>
    <t>Planter Compost/Flowers</t>
  </si>
  <si>
    <t>Lady in Haxby</t>
  </si>
  <si>
    <t>Work on Oak along footpath</t>
  </si>
  <si>
    <t>Appletree Design Solutions</t>
  </si>
  <si>
    <t>Websites</t>
  </si>
  <si>
    <t>Venue Hire</t>
  </si>
  <si>
    <t>War Memorial Fencing</t>
  </si>
  <si>
    <t>Vertigrow</t>
  </si>
  <si>
    <t>Rose Plant Support</t>
  </si>
  <si>
    <t>Cartridge People</t>
  </si>
  <si>
    <t>Printer Inks</t>
  </si>
  <si>
    <t>Deans Garden Centre</t>
  </si>
  <si>
    <t>Daffodil Bulbs</t>
  </si>
  <si>
    <t>CK Garden Maintenance</t>
  </si>
  <si>
    <t>Cutting Village Hall Hedge</t>
  </si>
  <si>
    <t>Tesco</t>
  </si>
  <si>
    <t>Planter Plants/Daffodil Bulbs</t>
  </si>
  <si>
    <t>2023/24</t>
  </si>
  <si>
    <t>Trimble - 222</t>
  </si>
  <si>
    <t>Stoneplan</t>
  </si>
  <si>
    <t>Footpath repairs</t>
  </si>
  <si>
    <t>C3</t>
  </si>
  <si>
    <t>Business Stream</t>
  </si>
  <si>
    <t>C4</t>
  </si>
  <si>
    <t>Strensall Village Hall - Hedge Cutting Part Payment</t>
  </si>
  <si>
    <t>Playsafety</t>
  </si>
  <si>
    <t>ROSPA Inspection</t>
  </si>
  <si>
    <t>Kirklands Grass/Shrubs Cut Back</t>
  </si>
  <si>
    <t>Apr23-Jun23</t>
  </si>
  <si>
    <t>Jul23-Sep23</t>
  </si>
  <si>
    <t>Oct23-Dec23</t>
  </si>
  <si>
    <t>Jan24-Mar24</t>
  </si>
  <si>
    <t>Estimate</t>
  </si>
  <si>
    <t>Plus VAT</t>
  </si>
  <si>
    <t>Invoice</t>
  </si>
  <si>
    <t>Basic</t>
  </si>
  <si>
    <t>Collecting</t>
  </si>
  <si>
    <t>Southfields</t>
  </si>
  <si>
    <t>Kirklands</t>
  </si>
  <si>
    <t>CYC</t>
  </si>
  <si>
    <t>Meeting Venue</t>
  </si>
  <si>
    <t>PKF Littlejohn LLP</t>
  </si>
  <si>
    <t>Postage Stamps</t>
  </si>
  <si>
    <t>Go Inks</t>
  </si>
  <si>
    <t>External Audit</t>
  </si>
  <si>
    <t>C5</t>
  </si>
  <si>
    <t>Draft</t>
  </si>
  <si>
    <t>2024-2025</t>
  </si>
  <si>
    <t>No Increase?</t>
  </si>
  <si>
    <t>NALC Pay Scales Increase</t>
  </si>
  <si>
    <t>Three Year Contract Agreed</t>
  </si>
  <si>
    <t>Claims History</t>
  </si>
  <si>
    <t>Payment Missed 2022!</t>
  </si>
  <si>
    <t>Paid Twice/Refund in income!</t>
  </si>
  <si>
    <t>Ringfence unspent towards replacements</t>
  </si>
  <si>
    <t>Extras</t>
  </si>
  <si>
    <t>Handyman?</t>
  </si>
  <si>
    <t>Ringfence unspent towards maintenance</t>
  </si>
  <si>
    <t>Ringfence unspent towards repairs/renewals</t>
  </si>
  <si>
    <t>Year 2 Tree Works</t>
  </si>
  <si>
    <t>Paid for by WI</t>
  </si>
  <si>
    <t>To build up fund for grant giving</t>
  </si>
  <si>
    <t xml:space="preserve">Computer/Projection </t>
  </si>
  <si>
    <t>Interim Audit</t>
  </si>
  <si>
    <t>Community TM Ltd</t>
  </si>
  <si>
    <t>Remebrance Day Road Closure</t>
  </si>
  <si>
    <t>Gallagher Insurance</t>
  </si>
  <si>
    <t>YE2025</t>
  </si>
  <si>
    <t>Christmas Together</t>
  </si>
  <si>
    <t>Note 1 - Minutes 10Oct23</t>
  </si>
  <si>
    <t>Note 2</t>
  </si>
  <si>
    <t>Note 2 - Minutes 14Nov23</t>
  </si>
  <si>
    <t>Kendall</t>
  </si>
  <si>
    <t>Charges Refund</t>
  </si>
  <si>
    <t>Yorkshire Landscapes</t>
  </si>
  <si>
    <t>Memorial Garden</t>
  </si>
  <si>
    <t>To Invoice</t>
  </si>
  <si>
    <t>Total Paid</t>
  </si>
  <si>
    <t>Vertogrow</t>
  </si>
  <si>
    <t>Ground Solution Services</t>
  </si>
  <si>
    <t>Penrose - Headstone - 220</t>
  </si>
  <si>
    <t>Chapman - Headstone - 221</t>
  </si>
  <si>
    <t>Hammond - 223</t>
  </si>
  <si>
    <t>Barrett - 224</t>
  </si>
  <si>
    <t>Collins - 225</t>
  </si>
  <si>
    <t>Robson - 217</t>
  </si>
  <si>
    <t>C6</t>
  </si>
  <si>
    <t>Insurance -57</t>
  </si>
  <si>
    <t>Play Areas</t>
  </si>
  <si>
    <t>Open Spaces - 36</t>
  </si>
  <si>
    <t>Tippet - 226</t>
  </si>
  <si>
    <t>Wickes</t>
  </si>
  <si>
    <t>C7</t>
  </si>
  <si>
    <t>Planter Etc</t>
  </si>
  <si>
    <t>C8</t>
  </si>
  <si>
    <t xml:space="preserve">Allotment Rent </t>
  </si>
  <si>
    <t>Strensall Community Events Committee Donation</t>
  </si>
  <si>
    <t>Directions Planning</t>
  </si>
  <si>
    <t>Neighbourhood Planning</t>
  </si>
  <si>
    <t>Post Office</t>
  </si>
  <si>
    <t>Defib Warehouse</t>
  </si>
  <si>
    <t>HMRC Vat Rtn</t>
  </si>
  <si>
    <t>Leased Land Rent</t>
  </si>
  <si>
    <t>Plant - 227</t>
  </si>
  <si>
    <t>Hutchinson - 228</t>
  </si>
  <si>
    <t xml:space="preserve">To Pay </t>
  </si>
  <si>
    <t>2024/25</t>
  </si>
  <si>
    <t>King - 229</t>
  </si>
  <si>
    <t>Kilbride - 23</t>
  </si>
  <si>
    <t>Verity - 2024/1 and 2024/2</t>
  </si>
  <si>
    <t>Ives - 230</t>
  </si>
  <si>
    <t>Grave Digger</t>
  </si>
  <si>
    <t>Kilbridge</t>
  </si>
  <si>
    <t>C9</t>
  </si>
  <si>
    <t>Bank Reconciliation as at 31 March 2024</t>
  </si>
  <si>
    <t>City of York Council - Double Taxation</t>
  </si>
  <si>
    <t>SCYSA - Rent</t>
  </si>
  <si>
    <t>Office Expenses</t>
  </si>
  <si>
    <t>St Marys Church</t>
  </si>
  <si>
    <t>Grant</t>
  </si>
  <si>
    <t>River Foss Society</t>
  </si>
  <si>
    <t>To Reclaim Apr24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</si>
</sst>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u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  <xf numFmtId="2" fontId="2" fillId="0" borderId="0" xfId="0" applyNumberFormat="1" applyFont="1"/>
    <xf numFmtId="0" fontId="0" fillId="0" borderId="5" xfId="0" applyBorder="1"/>
    <xf numFmtId="2" fontId="0" fillId="0" borderId="5" xfId="0" applyNumberFormat="1" applyBorder="1"/>
    <xf numFmtId="2" fontId="0" fillId="0" borderId="1" xfId="0" applyNumberFormat="1" applyBorder="1"/>
    <xf numFmtId="0" fontId="4" fillId="0" borderId="0" xfId="0" applyFont="1"/>
    <xf numFmtId="2" fontId="4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/>
    <xf numFmtId="2" fontId="3" fillId="0" borderId="1" xfId="0" applyNumberFormat="1" applyFont="1" applyBorder="1"/>
    <xf numFmtId="2" fontId="5" fillId="0" borderId="0" xfId="0" applyNumberFormat="1" applyFont="1"/>
    <xf numFmtId="14" fontId="2" fillId="0" borderId="0" xfId="0" applyNumberFormat="1" applyFont="1"/>
    <xf numFmtId="2" fontId="2" fillId="0" borderId="2" xfId="0" applyNumberFormat="1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2" fontId="10" fillId="0" borderId="0" xfId="0" applyNumberFormat="1" applyFont="1"/>
    <xf numFmtId="14" fontId="0" fillId="0" borderId="0" xfId="0" quotePrefix="1" applyNumberFormat="1" applyAlignment="1">
      <alignment horizontal="right"/>
    </xf>
    <xf numFmtId="2" fontId="11" fillId="0" borderId="0" xfId="0" applyNumberFormat="1" applyFont="1"/>
    <xf numFmtId="2" fontId="10" fillId="0" borderId="5" xfId="0" applyNumberFormat="1" applyFont="1" applyBorder="1"/>
    <xf numFmtId="0" fontId="0" fillId="0" borderId="0" xfId="0" quotePrefix="1" applyAlignment="1">
      <alignment horizontal="right"/>
    </xf>
    <xf numFmtId="0" fontId="11" fillId="0" borderId="0" xfId="0" applyFont="1"/>
    <xf numFmtId="17" fontId="0" fillId="0" borderId="0" xfId="0" applyNumberFormat="1"/>
    <xf numFmtId="0" fontId="10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12" fillId="0" borderId="0" xfId="0" applyNumberFormat="1" applyFont="1"/>
    <xf numFmtId="1" fontId="11" fillId="0" borderId="0" xfId="0" applyNumberFormat="1" applyFont="1"/>
    <xf numFmtId="2" fontId="13" fillId="0" borderId="0" xfId="0" applyNumberFormat="1" applyFont="1"/>
    <xf numFmtId="0" fontId="0" fillId="2" borderId="0" xfId="0" applyFill="1"/>
    <xf numFmtId="2" fontId="2" fillId="0" borderId="0" xfId="0" applyNumberFormat="1" applyFont="1" applyAlignment="1">
      <alignment horizontal="right"/>
    </xf>
    <xf numFmtId="2" fontId="2" fillId="4" borderId="0" xfId="0" applyNumberFormat="1" applyFont="1" applyFill="1"/>
    <xf numFmtId="14" fontId="0" fillId="4" borderId="0" xfId="0" applyNumberFormat="1" applyFill="1"/>
    <xf numFmtId="0" fontId="0" fillId="4" borderId="0" xfId="0" applyFill="1"/>
    <xf numFmtId="0" fontId="0" fillId="4" borderId="5" xfId="0" applyFill="1" applyBorder="1"/>
    <xf numFmtId="14" fontId="0" fillId="5" borderId="0" xfId="0" applyNumberFormat="1" applyFill="1"/>
    <xf numFmtId="0" fontId="0" fillId="5" borderId="0" xfId="0" applyFill="1"/>
    <xf numFmtId="2" fontId="0" fillId="5" borderId="0" xfId="0" applyNumberFormat="1" applyFill="1"/>
    <xf numFmtId="0" fontId="0" fillId="5" borderId="5" xfId="0" applyFill="1" applyBorder="1"/>
    <xf numFmtId="2" fontId="2" fillId="5" borderId="0" xfId="0" applyNumberFormat="1" applyFont="1" applyFill="1"/>
    <xf numFmtId="2" fontId="10" fillId="2" borderId="5" xfId="0" applyNumberFormat="1" applyFont="1" applyFill="1" applyBorder="1"/>
    <xf numFmtId="2" fontId="0" fillId="3" borderId="0" xfId="0" applyNumberFormat="1" applyFill="1"/>
    <xf numFmtId="0" fontId="0" fillId="3" borderId="0" xfId="0" applyFill="1"/>
    <xf numFmtId="0" fontId="7" fillId="0" borderId="0" xfId="0" applyFont="1"/>
    <xf numFmtId="0" fontId="0" fillId="0" borderId="0" xfId="0" applyAlignment="1">
      <alignment horizontal="center"/>
    </xf>
    <xf numFmtId="2" fontId="0" fillId="7" borderId="0" xfId="0" applyNumberFormat="1" applyFill="1"/>
    <xf numFmtId="2" fontId="2" fillId="7" borderId="0" xfId="0" applyNumberFormat="1" applyFont="1" applyFill="1"/>
    <xf numFmtId="0" fontId="0" fillId="7" borderId="0" xfId="0" applyFill="1"/>
    <xf numFmtId="2" fontId="0" fillId="8" borderId="0" xfId="0" applyNumberFormat="1" applyFill="1"/>
    <xf numFmtId="2" fontId="0" fillId="8" borderId="5" xfId="0" applyNumberFormat="1" applyFill="1" applyBorder="1"/>
    <xf numFmtId="2" fontId="0" fillId="9" borderId="5" xfId="0" applyNumberFormat="1" applyFill="1" applyBorder="1"/>
    <xf numFmtId="2" fontId="2" fillId="9" borderId="0" xfId="0" applyNumberFormat="1" applyFont="1" applyFill="1"/>
    <xf numFmtId="2" fontId="0" fillId="9" borderId="0" xfId="0" applyNumberFormat="1" applyFill="1"/>
    <xf numFmtId="2" fontId="0" fillId="10" borderId="0" xfId="0" applyNumberFormat="1" applyFill="1"/>
    <xf numFmtId="2" fontId="0" fillId="10" borderId="5" xfId="0" applyNumberFormat="1" applyFill="1" applyBorder="1"/>
    <xf numFmtId="0" fontId="0" fillId="10" borderId="5" xfId="0" applyFill="1" applyBorder="1"/>
    <xf numFmtId="2" fontId="0" fillId="7" borderId="5" xfId="0" applyNumberFormat="1" applyFill="1" applyBorder="1"/>
    <xf numFmtId="2" fontId="10" fillId="7" borderId="5" xfId="0" applyNumberFormat="1" applyFont="1" applyFill="1" applyBorder="1"/>
    <xf numFmtId="2" fontId="2" fillId="0" borderId="1" xfId="0" applyNumberFormat="1" applyFont="1" applyBorder="1"/>
    <xf numFmtId="0" fontId="2" fillId="0" borderId="0" xfId="0" quotePrefix="1" applyFont="1" applyAlignment="1">
      <alignment horizontal="right"/>
    </xf>
    <xf numFmtId="2" fontId="2" fillId="0" borderId="5" xfId="0" applyNumberFormat="1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0" fontId="2" fillId="6" borderId="7" xfId="0" applyFont="1" applyFill="1" applyBorder="1"/>
    <xf numFmtId="0" fontId="2" fillId="6" borderId="8" xfId="0" applyFont="1" applyFill="1" applyBorder="1"/>
    <xf numFmtId="0" fontId="3" fillId="6" borderId="8" xfId="0" applyFont="1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2" fillId="6" borderId="0" xfId="0" applyFont="1" applyFill="1"/>
    <xf numFmtId="0" fontId="2" fillId="6" borderId="11" xfId="0" applyFont="1" applyFill="1" applyBorder="1"/>
    <xf numFmtId="1" fontId="2" fillId="6" borderId="0" xfId="0" applyNumberFormat="1" applyFont="1" applyFill="1"/>
    <xf numFmtId="1" fontId="2" fillId="6" borderId="12" xfId="0" applyNumberFormat="1" applyFont="1" applyFill="1" applyBorder="1"/>
    <xf numFmtId="0" fontId="2" fillId="6" borderId="13" xfId="0" applyFont="1" applyFill="1" applyBorder="1"/>
    <xf numFmtId="0" fontId="2" fillId="6" borderId="6" xfId="0" applyFont="1" applyFill="1" applyBorder="1"/>
    <xf numFmtId="1" fontId="4" fillId="2" borderId="14" xfId="0" applyNumberFormat="1" applyFont="1" applyFill="1" applyBorder="1"/>
    <xf numFmtId="14" fontId="4" fillId="0" borderId="0" xfId="0" applyNumberFormat="1" applyFont="1"/>
    <xf numFmtId="0" fontId="14" fillId="0" borderId="0" xfId="0" applyFont="1"/>
    <xf numFmtId="0" fontId="0" fillId="0" borderId="0" xfId="0" applyAlignment="1">
      <alignment horizontal="right"/>
    </xf>
    <xf numFmtId="0" fontId="0" fillId="0" borderId="3" xfId="0" applyBorder="1"/>
    <xf numFmtId="17" fontId="0" fillId="0" borderId="3" xfId="0" applyNumberFormat="1" applyBorder="1"/>
    <xf numFmtId="0" fontId="10" fillId="0" borderId="3" xfId="0" applyFont="1" applyBorder="1"/>
    <xf numFmtId="2" fontId="0" fillId="0" borderId="3" xfId="0" applyNumberFormat="1" applyBorder="1"/>
    <xf numFmtId="0" fontId="2" fillId="0" borderId="3" xfId="0" applyFont="1" applyBorder="1"/>
    <xf numFmtId="14" fontId="0" fillId="0" borderId="3" xfId="0" applyNumberFormat="1" applyBorder="1"/>
    <xf numFmtId="2" fontId="3" fillId="0" borderId="5" xfId="0" applyNumberFormat="1" applyFont="1" applyBorder="1"/>
    <xf numFmtId="14" fontId="2" fillId="0" borderId="3" xfId="0" applyNumberFormat="1" applyFont="1" applyBorder="1"/>
    <xf numFmtId="14" fontId="10" fillId="0" borderId="3" xfId="0" applyNumberFormat="1" applyFont="1" applyBorder="1"/>
    <xf numFmtId="2" fontId="0" fillId="11" borderId="1" xfId="0" applyNumberFormat="1" applyFill="1" applyBorder="1"/>
    <xf numFmtId="2" fontId="0" fillId="11" borderId="0" xfId="0" applyNumberFormat="1" applyFill="1"/>
    <xf numFmtId="2" fontId="15" fillId="0" borderId="3" xfId="0" applyNumberFormat="1" applyFont="1" applyBorder="1"/>
    <xf numFmtId="0" fontId="15" fillId="0" borderId="3" xfId="0" applyFont="1" applyBorder="1"/>
    <xf numFmtId="2" fontId="15" fillId="0" borderId="0" xfId="0" applyNumberFormat="1" applyFont="1"/>
    <xf numFmtId="2" fontId="16" fillId="0" borderId="0" xfId="0" applyNumberFormat="1" applyFont="1"/>
    <xf numFmtId="0" fontId="16" fillId="0" borderId="0" xfId="0" applyFont="1"/>
    <xf numFmtId="14" fontId="15" fillId="0" borderId="3" xfId="0" applyNumberFormat="1" applyFont="1" applyBorder="1"/>
    <xf numFmtId="0" fontId="18" fillId="0" borderId="0" xfId="0" applyFont="1"/>
    <xf numFmtId="0" fontId="18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0" fontId="17" fillId="0" borderId="0" xfId="0" applyFont="1"/>
    <xf numFmtId="2" fontId="18" fillId="0" borderId="0" xfId="0" applyNumberFormat="1" applyFont="1"/>
    <xf numFmtId="2" fontId="20" fillId="0" borderId="0" xfId="0" applyNumberFormat="1" applyFont="1"/>
    <xf numFmtId="2" fontId="18" fillId="0" borderId="5" xfId="0" applyNumberFormat="1" applyFont="1" applyBorder="1"/>
    <xf numFmtId="0" fontId="18" fillId="0" borderId="5" xfId="0" applyFont="1" applyBorder="1"/>
    <xf numFmtId="2" fontId="18" fillId="0" borderId="1" xfId="0" applyNumberFormat="1" applyFont="1" applyBorder="1"/>
    <xf numFmtId="0" fontId="18" fillId="0" borderId="1" xfId="0" applyFont="1" applyBorder="1"/>
    <xf numFmtId="2" fontId="18" fillId="0" borderId="15" xfId="0" applyNumberFormat="1" applyFont="1" applyBorder="1"/>
    <xf numFmtId="2" fontId="18" fillId="0" borderId="16" xfId="0" applyNumberFormat="1" applyFont="1" applyBorder="1"/>
    <xf numFmtId="0" fontId="0" fillId="12" borderId="0" xfId="0" applyFill="1"/>
    <xf numFmtId="2" fontId="0" fillId="12" borderId="0" xfId="0" applyNumberFormat="1" applyFill="1"/>
    <xf numFmtId="2" fontId="4" fillId="0" borderId="0" xfId="0" applyNumberFormat="1" applyFont="1" applyAlignment="1">
      <alignment horizontal="right"/>
    </xf>
    <xf numFmtId="0" fontId="19" fillId="0" borderId="0" xfId="0" applyFont="1"/>
    <xf numFmtId="0" fontId="2" fillId="8" borderId="0" xfId="0" applyFont="1" applyFill="1"/>
    <xf numFmtId="2" fontId="8" fillId="0" borderId="0" xfId="0" applyNumberFormat="1" applyFont="1"/>
    <xf numFmtId="0" fontId="15" fillId="0" borderId="0" xfId="0" applyFont="1"/>
    <xf numFmtId="0" fontId="8" fillId="0" borderId="0" xfId="0" applyFont="1" applyAlignment="1">
      <alignment horizontal="right"/>
    </xf>
    <xf numFmtId="14" fontId="8" fillId="0" borderId="3" xfId="0" applyNumberFormat="1" applyFont="1" applyBorder="1"/>
    <xf numFmtId="0" fontId="8" fillId="0" borderId="3" xfId="0" applyFont="1" applyBorder="1"/>
    <xf numFmtId="2" fontId="8" fillId="0" borderId="3" xfId="0" applyNumberFormat="1" applyFont="1" applyBorder="1"/>
    <xf numFmtId="14" fontId="8" fillId="0" borderId="0" xfId="0" applyNumberFormat="1" applyFont="1"/>
    <xf numFmtId="0" fontId="8" fillId="0" borderId="6" xfId="0" applyFont="1" applyBorder="1"/>
    <xf numFmtId="2" fontId="8" fillId="0" borderId="6" xfId="0" applyNumberFormat="1" applyFont="1" applyBorder="1"/>
    <xf numFmtId="0" fontId="8" fillId="0" borderId="0" xfId="0" applyFont="1" applyAlignment="1">
      <alignment horizontal="center"/>
    </xf>
    <xf numFmtId="14" fontId="11" fillId="0" borderId="0" xfId="0" applyNumberFormat="1" applyFont="1"/>
    <xf numFmtId="0" fontId="11" fillId="0" borderId="6" xfId="0" applyFont="1" applyBorder="1"/>
    <xf numFmtId="0" fontId="21" fillId="0" borderId="0" xfId="0" applyFont="1"/>
    <xf numFmtId="0" fontId="2" fillId="13" borderId="0" xfId="0" applyFont="1" applyFill="1" applyAlignment="1">
      <alignment horizontal="right"/>
    </xf>
    <xf numFmtId="0" fontId="0" fillId="14" borderId="0" xfId="0" applyFill="1"/>
    <xf numFmtId="0" fontId="2" fillId="14" borderId="0" xfId="0" applyFont="1" applyFill="1"/>
    <xf numFmtId="2" fontId="2" fillId="14" borderId="5" xfId="0" applyNumberFormat="1" applyFont="1" applyFill="1" applyBorder="1"/>
    <xf numFmtId="2" fontId="2" fillId="14" borderId="0" xfId="0" applyNumberFormat="1" applyFont="1" applyFill="1"/>
    <xf numFmtId="0" fontId="22" fillId="0" borderId="0" xfId="0" applyFont="1"/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5" xfId="0" applyFont="1" applyBorder="1"/>
    <xf numFmtId="2" fontId="23" fillId="0" borderId="0" xfId="0" applyNumberFormat="1" applyFont="1"/>
    <xf numFmtId="2" fontId="23" fillId="0" borderId="5" xfId="0" applyNumberFormat="1" applyFont="1" applyBorder="1"/>
    <xf numFmtId="2" fontId="23" fillId="0" borderId="1" xfId="0" applyNumberFormat="1" applyFont="1" applyBorder="1"/>
    <xf numFmtId="2" fontId="0" fillId="15" borderId="5" xfId="0" applyNumberFormat="1" applyFill="1" applyBorder="1"/>
    <xf numFmtId="1" fontId="19" fillId="0" borderId="0" xfId="0" applyNumberFormat="1" applyFont="1"/>
    <xf numFmtId="0" fontId="2" fillId="0" borderId="5" xfId="0" applyFont="1" applyBorder="1"/>
    <xf numFmtId="1" fontId="2" fillId="0" borderId="5" xfId="0" applyNumberFormat="1" applyFont="1" applyBorder="1"/>
    <xf numFmtId="2" fontId="5" fillId="0" borderId="6" xfId="0" applyNumberFormat="1" applyFont="1" applyBorder="1"/>
    <xf numFmtId="14" fontId="2" fillId="0" borderId="6" xfId="0" applyNumberFormat="1" applyFont="1" applyBorder="1"/>
    <xf numFmtId="0" fontId="2" fillId="0" borderId="6" xfId="0" applyFont="1" applyBorder="1"/>
    <xf numFmtId="0" fontId="2" fillId="0" borderId="6" xfId="0" applyFont="1" applyBorder="1" applyAlignment="1">
      <alignment horizontal="right"/>
    </xf>
    <xf numFmtId="2" fontId="2" fillId="0" borderId="6" xfId="0" applyNumberFormat="1" applyFont="1" applyBorder="1"/>
    <xf numFmtId="17" fontId="0" fillId="0" borderId="17" xfId="0" applyNumberFormat="1" applyBorder="1"/>
    <xf numFmtId="0" fontId="0" fillId="0" borderId="2" xfId="0" applyBorder="1" applyAlignment="1">
      <alignment horizontal="right"/>
    </xf>
    <xf numFmtId="0" fontId="2" fillId="14" borderId="2" xfId="0" applyFont="1" applyFill="1" applyBorder="1"/>
    <xf numFmtId="0" fontId="0" fillId="0" borderId="2" xfId="0" applyBorder="1"/>
    <xf numFmtId="0" fontId="0" fillId="0" borderId="18" xfId="0" applyBorder="1"/>
    <xf numFmtId="17" fontId="0" fillId="0" borderId="19" xfId="0" applyNumberFormat="1" applyBorder="1"/>
    <xf numFmtId="0" fontId="0" fillId="0" borderId="3" xfId="0" applyBorder="1" applyAlignment="1">
      <alignment horizontal="right"/>
    </xf>
    <xf numFmtId="0" fontId="2" fillId="14" borderId="3" xfId="0" applyFont="1" applyFill="1" applyBorder="1"/>
    <xf numFmtId="0" fontId="0" fillId="0" borderId="20" xfId="0" applyBorder="1"/>
    <xf numFmtId="17" fontId="8" fillId="0" borderId="0" xfId="0" applyNumberFormat="1" applyFont="1"/>
    <xf numFmtId="0" fontId="11" fillId="0" borderId="3" xfId="0" applyFont="1" applyBorder="1"/>
    <xf numFmtId="17" fontId="2" fillId="0" borderId="0" xfId="0" applyNumberFormat="1" applyFont="1"/>
    <xf numFmtId="17" fontId="2" fillId="0" borderId="3" xfId="0" applyNumberFormat="1" applyFont="1" applyBorder="1"/>
    <xf numFmtId="14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4" fillId="0" borderId="6" xfId="0" applyFont="1" applyBorder="1"/>
    <xf numFmtId="1" fontId="18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6"/>
  <sheetViews>
    <sheetView tabSelected="1" workbookViewId="0">
      <selection activeCell="A2" sqref="A2"/>
    </sheetView>
  </sheetViews>
  <sheetFormatPr defaultColWidth="9.109375" defaultRowHeight="14.4" x14ac:dyDescent="0.3"/>
  <cols>
    <col min="1" max="1" width="10.6640625" style="3" bestFit="1" customWidth="1"/>
    <col min="2" max="3" width="9.109375" style="3"/>
    <col min="4" max="4" width="12.44140625" style="3" customWidth="1"/>
    <col min="5" max="6" width="9.109375" style="3"/>
    <col min="7" max="7" width="9.5546875" style="3" bestFit="1" customWidth="1"/>
    <col min="8" max="8" width="9.109375" style="3"/>
    <col min="9" max="9" width="26.44140625" style="3" customWidth="1"/>
    <col min="10" max="10" width="24" style="3" customWidth="1"/>
    <col min="11" max="11" width="12.44140625" style="3" customWidth="1"/>
    <col min="12" max="12" width="10.6640625" style="3" bestFit="1" customWidth="1"/>
    <col min="13" max="13" width="9.5546875" style="3" bestFit="1" customWidth="1"/>
    <col min="14" max="14" width="9.109375" style="3"/>
    <col min="15" max="15" width="10.109375" style="3" customWidth="1"/>
    <col min="16" max="16384" width="9.109375" style="3"/>
  </cols>
  <sheetData>
    <row r="1" spans="1:15" x14ac:dyDescent="0.3">
      <c r="A1" s="176" t="s">
        <v>18</v>
      </c>
      <c r="B1" s="176"/>
      <c r="C1" s="176"/>
      <c r="D1" s="176"/>
      <c r="E1" s="176"/>
      <c r="F1" s="176"/>
      <c r="G1" s="176"/>
    </row>
    <row r="3" spans="1:15" x14ac:dyDescent="0.3">
      <c r="A3" s="176" t="s">
        <v>409</v>
      </c>
      <c r="B3" s="176"/>
      <c r="C3" s="176"/>
      <c r="D3" s="176"/>
      <c r="E3" s="176"/>
      <c r="F3" s="176"/>
      <c r="G3" s="176"/>
    </row>
    <row r="4" spans="1:15" x14ac:dyDescent="0.3">
      <c r="L4" s="5"/>
    </row>
    <row r="5" spans="1:15" x14ac:dyDescent="0.3">
      <c r="A5" s="3" t="s">
        <v>250</v>
      </c>
      <c r="G5" s="5">
        <v>198664.12</v>
      </c>
      <c r="L5" s="5"/>
    </row>
    <row r="6" spans="1:15" x14ac:dyDescent="0.3">
      <c r="L6" s="5"/>
      <c r="O6" s="5"/>
    </row>
    <row r="7" spans="1:15" x14ac:dyDescent="0.3">
      <c r="A7" s="3" t="s">
        <v>0</v>
      </c>
      <c r="G7" s="5">
        <f>Receipts!E6</f>
        <v>81540.659999999989</v>
      </c>
      <c r="K7" s="5"/>
      <c r="O7" s="5"/>
    </row>
    <row r="8" spans="1:15" x14ac:dyDescent="0.3">
      <c r="K8" s="5"/>
    </row>
    <row r="9" spans="1:15" x14ac:dyDescent="0.3">
      <c r="G9" s="17">
        <f>G5+G7</f>
        <v>280204.77999999997</v>
      </c>
      <c r="K9" s="5"/>
    </row>
    <row r="10" spans="1:15" x14ac:dyDescent="0.3">
      <c r="I10" s="5"/>
      <c r="K10" s="5"/>
    </row>
    <row r="11" spans="1:15" x14ac:dyDescent="0.3">
      <c r="A11" s="3" t="s">
        <v>6</v>
      </c>
      <c r="G11" s="5">
        <f>Payments!F7</f>
        <v>71603.709999999992</v>
      </c>
      <c r="K11" s="5"/>
    </row>
    <row r="12" spans="1:15" x14ac:dyDescent="0.3">
      <c r="K12" s="5"/>
      <c r="M12" s="5"/>
    </row>
    <row r="13" spans="1:15" ht="15" thickBot="1" x14ac:dyDescent="0.35">
      <c r="A13" s="3" t="s">
        <v>251</v>
      </c>
      <c r="G13" s="71">
        <f>G9-G11</f>
        <v>208601.06999999998</v>
      </c>
      <c r="I13" s="5"/>
      <c r="K13" s="5"/>
    </row>
    <row r="14" spans="1:15" x14ac:dyDescent="0.3">
      <c r="I14" s="5"/>
      <c r="K14" s="5"/>
    </row>
    <row r="15" spans="1:15" x14ac:dyDescent="0.3">
      <c r="K15" s="5"/>
    </row>
    <row r="16" spans="1:15" x14ac:dyDescent="0.3">
      <c r="K16" s="5"/>
    </row>
    <row r="17" spans="1:14" x14ac:dyDescent="0.3">
      <c r="A17" s="3" t="s">
        <v>7</v>
      </c>
      <c r="F17" s="38" t="s">
        <v>154</v>
      </c>
      <c r="K17" s="5"/>
    </row>
    <row r="18" spans="1:14" x14ac:dyDescent="0.3">
      <c r="L18" s="16"/>
    </row>
    <row r="19" spans="1:14" x14ac:dyDescent="0.3">
      <c r="A19" s="3" t="s">
        <v>20</v>
      </c>
      <c r="B19" s="22"/>
      <c r="C19" s="22"/>
      <c r="D19" s="5">
        <v>91057.42</v>
      </c>
      <c r="E19" s="18"/>
      <c r="F19" s="3">
        <v>11104098</v>
      </c>
      <c r="K19" s="5"/>
      <c r="L19" s="16"/>
    </row>
    <row r="20" spans="1:14" x14ac:dyDescent="0.3">
      <c r="A20" s="3" t="s">
        <v>21</v>
      </c>
      <c r="D20" s="5">
        <v>64709.18</v>
      </c>
      <c r="E20" s="18"/>
      <c r="F20" s="3">
        <v>93981827</v>
      </c>
      <c r="K20" s="5"/>
      <c r="L20" s="16"/>
    </row>
    <row r="21" spans="1:14" x14ac:dyDescent="0.3">
      <c r="A21" s="3" t="s">
        <v>22</v>
      </c>
      <c r="D21" s="5">
        <v>19638.23</v>
      </c>
      <c r="E21" s="18"/>
      <c r="F21" s="3">
        <v>22422018</v>
      </c>
      <c r="J21" s="11"/>
      <c r="K21" s="5"/>
    </row>
    <row r="22" spans="1:14" x14ac:dyDescent="0.3">
      <c r="A22" s="3" t="s">
        <v>23</v>
      </c>
      <c r="D22" s="5">
        <v>8226.24</v>
      </c>
      <c r="E22" s="137"/>
      <c r="F22" s="72" t="s">
        <v>161</v>
      </c>
      <c r="J22" s="11"/>
      <c r="K22" s="13"/>
      <c r="L22" s="11"/>
    </row>
    <row r="23" spans="1:14" x14ac:dyDescent="0.3">
      <c r="A23" s="3" t="s">
        <v>24</v>
      </c>
      <c r="D23" s="5">
        <v>10000</v>
      </c>
      <c r="E23" s="18"/>
      <c r="F23" s="3">
        <v>30712310</v>
      </c>
      <c r="J23" s="24"/>
      <c r="K23" s="5"/>
      <c r="L23" s="16"/>
    </row>
    <row r="24" spans="1:14" x14ac:dyDescent="0.3">
      <c r="A24" s="3" t="s">
        <v>25</v>
      </c>
      <c r="D24" s="5">
        <v>15000</v>
      </c>
      <c r="F24" s="3">
        <v>90712515</v>
      </c>
      <c r="K24" s="5"/>
      <c r="L24" s="16"/>
    </row>
    <row r="25" spans="1:14" x14ac:dyDescent="0.3">
      <c r="D25" s="73">
        <f>SUM(D19:D24)</f>
        <v>208631.07</v>
      </c>
      <c r="H25" s="5"/>
      <c r="K25" s="5"/>
    </row>
    <row r="26" spans="1:14" x14ac:dyDescent="0.3">
      <c r="J26" s="11"/>
      <c r="K26" s="13"/>
    </row>
    <row r="27" spans="1:14" x14ac:dyDescent="0.3">
      <c r="A27" s="3" t="s">
        <v>8</v>
      </c>
      <c r="K27" s="5"/>
    </row>
    <row r="28" spans="1:14" x14ac:dyDescent="0.3">
      <c r="K28" s="5"/>
      <c r="N28" s="5"/>
    </row>
    <row r="29" spans="1:14" x14ac:dyDescent="0.3">
      <c r="A29" s="3" t="s">
        <v>9</v>
      </c>
      <c r="B29" s="3" t="s">
        <v>4</v>
      </c>
    </row>
    <row r="30" spans="1:14" x14ac:dyDescent="0.3">
      <c r="D30" s="5"/>
    </row>
    <row r="31" spans="1:14" x14ac:dyDescent="0.3">
      <c r="D31" s="5"/>
      <c r="L31" s="5"/>
    </row>
    <row r="32" spans="1:14" x14ac:dyDescent="0.3">
      <c r="A32" s="3">
        <v>201009</v>
      </c>
      <c r="D32" s="5">
        <v>30</v>
      </c>
    </row>
    <row r="33" spans="1:9" x14ac:dyDescent="0.3">
      <c r="D33" s="5"/>
    </row>
    <row r="34" spans="1:9" x14ac:dyDescent="0.3">
      <c r="D34" s="5"/>
    </row>
    <row r="35" spans="1:9" ht="15" thickBot="1" x14ac:dyDescent="0.35">
      <c r="B35" s="74">
        <f>SUM(B30:B34)</f>
        <v>0</v>
      </c>
      <c r="D35" s="74">
        <f>SUM(D30:D34)</f>
        <v>30</v>
      </c>
      <c r="G35" s="75">
        <f>D25+B35-D35</f>
        <v>208601.07</v>
      </c>
      <c r="I35" s="15">
        <f>G13-G35</f>
        <v>0</v>
      </c>
    </row>
    <row r="36" spans="1:9" ht="15" thickTop="1" x14ac:dyDescent="0.3"/>
    <row r="39" spans="1:9" ht="15" thickBot="1" x14ac:dyDescent="0.35"/>
    <row r="40" spans="1:9" x14ac:dyDescent="0.3">
      <c r="A40" s="76" t="s">
        <v>167</v>
      </c>
      <c r="B40" s="77"/>
      <c r="C40" s="77"/>
      <c r="D40" s="78"/>
      <c r="E40" s="77"/>
      <c r="F40" s="79"/>
    </row>
    <row r="41" spans="1:9" x14ac:dyDescent="0.3">
      <c r="A41" s="80"/>
      <c r="B41" s="81"/>
      <c r="C41" s="81"/>
      <c r="D41" s="81"/>
      <c r="E41" s="81"/>
      <c r="F41" s="82"/>
    </row>
    <row r="42" spans="1:9" x14ac:dyDescent="0.3">
      <c r="A42" s="80" t="s">
        <v>169</v>
      </c>
      <c r="B42" s="81"/>
      <c r="C42" s="81" t="s">
        <v>170</v>
      </c>
      <c r="D42" s="81"/>
      <c r="E42" s="81">
        <v>14000</v>
      </c>
      <c r="F42" s="82"/>
    </row>
    <row r="43" spans="1:9" x14ac:dyDescent="0.3">
      <c r="A43" s="80"/>
      <c r="B43" s="81"/>
      <c r="C43" s="81" t="s">
        <v>171</v>
      </c>
      <c r="D43" s="81"/>
      <c r="E43" s="83">
        <v>0</v>
      </c>
      <c r="F43" s="84">
        <f>SUM(E42:E43)</f>
        <v>14000</v>
      </c>
    </row>
    <row r="44" spans="1:9" x14ac:dyDescent="0.3">
      <c r="A44" s="80"/>
      <c r="B44" s="81"/>
      <c r="C44" s="81"/>
      <c r="D44" s="81"/>
      <c r="E44" s="81"/>
      <c r="F44" s="82"/>
    </row>
    <row r="45" spans="1:9" x14ac:dyDescent="0.3">
      <c r="A45" s="80" t="s">
        <v>168</v>
      </c>
      <c r="B45" s="81"/>
      <c r="C45" s="81" t="s">
        <v>160</v>
      </c>
      <c r="D45" s="81"/>
      <c r="E45" s="83">
        <f>15000-Payments!AH7</f>
        <v>10484</v>
      </c>
      <c r="F45" s="82"/>
    </row>
    <row r="46" spans="1:9" x14ac:dyDescent="0.3">
      <c r="A46" s="80"/>
      <c r="B46" s="81"/>
      <c r="C46" s="81" t="s">
        <v>126</v>
      </c>
      <c r="D46" s="81"/>
      <c r="E46" s="83">
        <f>Grants!J23</f>
        <v>5491.6400000000012</v>
      </c>
      <c r="F46" s="82"/>
    </row>
    <row r="47" spans="1:9" x14ac:dyDescent="0.3">
      <c r="A47" s="80"/>
      <c r="B47" s="81"/>
      <c r="C47" s="81" t="s">
        <v>174</v>
      </c>
      <c r="D47" s="81"/>
      <c r="E47" s="83">
        <f>15000-Payments!AF7</f>
        <v>14666</v>
      </c>
      <c r="F47" s="84">
        <f>SUM(E45:E47)</f>
        <v>30641.64</v>
      </c>
    </row>
    <row r="48" spans="1:9" x14ac:dyDescent="0.3">
      <c r="A48" s="80"/>
      <c r="B48" s="81"/>
      <c r="C48" s="81"/>
      <c r="D48" s="81"/>
      <c r="E48" s="81"/>
      <c r="F48" s="82"/>
    </row>
    <row r="49" spans="1:11" x14ac:dyDescent="0.3">
      <c r="A49" s="80" t="s">
        <v>172</v>
      </c>
      <c r="B49" s="81"/>
      <c r="C49" s="81"/>
      <c r="D49" s="81"/>
      <c r="E49" s="81"/>
      <c r="F49" s="84">
        <f>G35-F43-F47</f>
        <v>163959.43</v>
      </c>
    </row>
    <row r="50" spans="1:11" x14ac:dyDescent="0.3">
      <c r="A50" s="80"/>
      <c r="B50" s="81"/>
      <c r="C50" s="81"/>
      <c r="D50" s="81"/>
      <c r="E50" s="81"/>
      <c r="F50" s="82"/>
    </row>
    <row r="51" spans="1:11" x14ac:dyDescent="0.3">
      <c r="A51" s="80"/>
      <c r="B51" s="81"/>
      <c r="C51" s="81"/>
      <c r="D51" s="81"/>
      <c r="E51" s="81"/>
      <c r="F51" s="82"/>
      <c r="K51" s="10"/>
    </row>
    <row r="52" spans="1:11" x14ac:dyDescent="0.3">
      <c r="A52" s="80"/>
      <c r="B52" s="81"/>
      <c r="C52" s="81"/>
      <c r="D52" s="81"/>
      <c r="E52" s="81"/>
      <c r="F52" s="82"/>
    </row>
    <row r="53" spans="1:11" ht="15" thickBot="1" x14ac:dyDescent="0.35">
      <c r="A53" s="85" t="s">
        <v>173</v>
      </c>
      <c r="B53" s="86"/>
      <c r="C53" s="86"/>
      <c r="D53" s="86">
        <f>'Inc&amp;Exp'!F10*2</f>
        <v>108000</v>
      </c>
      <c r="E53" s="86"/>
      <c r="F53" s="87">
        <f>F49-D53</f>
        <v>55959.429999999993</v>
      </c>
    </row>
    <row r="56" spans="1:11" x14ac:dyDescent="0.3">
      <c r="A56" s="124" t="s">
        <v>247</v>
      </c>
      <c r="B56" s="3" t="s">
        <v>248</v>
      </c>
    </row>
  </sheetData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9" scale="83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75"/>
  <sheetViews>
    <sheetView zoomScale="91" zoomScaleNormal="91" workbookViewId="0">
      <pane ySplit="6" topLeftCell="A81" activePane="bottomLeft" state="frozen"/>
      <selection pane="bottomLeft" activeCell="A2" sqref="A2"/>
    </sheetView>
  </sheetViews>
  <sheetFormatPr defaultColWidth="9.109375" defaultRowHeight="14.4" x14ac:dyDescent="0.3"/>
  <cols>
    <col min="1" max="1" width="12.33203125" style="22" customWidth="1"/>
    <col min="2" max="2" width="46.6640625" style="22" customWidth="1"/>
    <col min="3" max="3" width="13.44140625" style="22" customWidth="1"/>
    <col min="4" max="4" width="14.33203125" style="134" customWidth="1"/>
    <col min="5" max="5" width="10.44140625" style="22" customWidth="1"/>
    <col min="6" max="6" width="3.6640625" style="22" customWidth="1"/>
    <col min="7" max="11" width="9.109375" style="22"/>
    <col min="12" max="12" width="10.5546875" style="22" bestFit="1" customWidth="1"/>
    <col min="13" max="13" width="10.5546875" style="22" customWidth="1"/>
    <col min="14" max="18" width="9.109375" style="22"/>
    <col min="19" max="19" width="11.5546875" style="34" bestFit="1" customWidth="1"/>
    <col min="20" max="16384" width="9.109375" style="22"/>
  </cols>
  <sheetData>
    <row r="1" spans="1:22" s="3" customFormat="1" x14ac:dyDescent="0.3">
      <c r="A1" s="176" t="s">
        <v>19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9"/>
      <c r="T1" s="9" t="s">
        <v>15</v>
      </c>
      <c r="U1" s="10">
        <f>'Inc&amp;Exp'!F19+Q6</f>
        <v>81540.66</v>
      </c>
    </row>
    <row r="2" spans="1:22" s="3" customFormat="1" x14ac:dyDescent="0.3">
      <c r="D2" s="38"/>
      <c r="S2" s="9"/>
      <c r="T2" s="9" t="s">
        <v>16</v>
      </c>
      <c r="U2" s="10">
        <f>U1-E6</f>
        <v>0</v>
      </c>
    </row>
    <row r="3" spans="1:22" s="3" customFormat="1" x14ac:dyDescent="0.3">
      <c r="A3" s="177" t="s">
        <v>253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9"/>
    </row>
    <row r="4" spans="1:22" s="3" customFormat="1" x14ac:dyDescent="0.3">
      <c r="D4" s="38"/>
      <c r="O4" s="12" t="s">
        <v>208</v>
      </c>
      <c r="R4" s="5"/>
      <c r="S4" s="9"/>
      <c r="T4" s="11"/>
      <c r="U4" s="11"/>
    </row>
    <row r="5" spans="1:22" s="11" customFormat="1" x14ac:dyDescent="0.3">
      <c r="A5" s="11" t="s">
        <v>1</v>
      </c>
      <c r="B5" s="11" t="s">
        <v>2</v>
      </c>
      <c r="C5" s="12" t="s">
        <v>29</v>
      </c>
      <c r="D5" s="12" t="s">
        <v>3</v>
      </c>
      <c r="E5" s="11" t="s">
        <v>4</v>
      </c>
      <c r="G5" s="12" t="s">
        <v>26</v>
      </c>
      <c r="H5" s="12" t="s">
        <v>228</v>
      </c>
      <c r="I5" s="12" t="s">
        <v>23</v>
      </c>
      <c r="J5" s="12" t="s">
        <v>33</v>
      </c>
      <c r="K5" s="12" t="s">
        <v>37</v>
      </c>
      <c r="L5" s="12" t="s">
        <v>35</v>
      </c>
      <c r="M5" s="12" t="s">
        <v>39</v>
      </c>
      <c r="N5" s="12" t="s">
        <v>32</v>
      </c>
      <c r="O5" s="12" t="s">
        <v>209</v>
      </c>
      <c r="P5" s="12" t="s">
        <v>41</v>
      </c>
      <c r="Q5" s="12" t="s">
        <v>27</v>
      </c>
      <c r="R5" s="13"/>
      <c r="S5" s="56"/>
      <c r="T5" s="56"/>
      <c r="U5" s="56"/>
    </row>
    <row r="6" spans="1:22" s="11" customFormat="1" ht="15" thickBot="1" x14ac:dyDescent="0.35">
      <c r="D6" s="12"/>
      <c r="E6" s="14">
        <f>SUM(E7:E2501)</f>
        <v>81540.659999999989</v>
      </c>
      <c r="F6" s="13"/>
      <c r="G6" s="14">
        <f>SUM(G7:G1030)</f>
        <v>2427.96</v>
      </c>
      <c r="H6" s="14">
        <f>SUM(H7:H1030)</f>
        <v>387.5</v>
      </c>
      <c r="I6" s="14">
        <f t="shared" ref="I6:Q6" si="0">SUM(I7:I1029)</f>
        <v>5042.5</v>
      </c>
      <c r="J6" s="14">
        <f t="shared" si="0"/>
        <v>54000</v>
      </c>
      <c r="K6" s="14">
        <f t="shared" si="0"/>
        <v>12590.25</v>
      </c>
      <c r="L6" s="14">
        <f t="shared" si="0"/>
        <v>0</v>
      </c>
      <c r="M6" s="14">
        <f t="shared" si="0"/>
        <v>0</v>
      </c>
      <c r="N6" s="14">
        <f t="shared" si="0"/>
        <v>4433.55</v>
      </c>
      <c r="O6" s="14">
        <f t="shared" si="0"/>
        <v>934</v>
      </c>
      <c r="P6" s="14">
        <f t="shared" si="0"/>
        <v>1724.9</v>
      </c>
      <c r="Q6" s="14">
        <f t="shared" si="0"/>
        <v>0</v>
      </c>
      <c r="R6" s="15">
        <f t="shared" ref="R6:R56" si="1">E6-G6-H6-I6-J6-K6-L6-M6-N6-P6-Q6</f>
        <v>933.99999999998226</v>
      </c>
      <c r="S6" s="56"/>
      <c r="T6" s="9"/>
      <c r="U6" s="10"/>
    </row>
    <row r="7" spans="1:22" x14ac:dyDescent="0.3">
      <c r="A7" s="23">
        <v>45033</v>
      </c>
      <c r="B7" s="3" t="s">
        <v>28</v>
      </c>
      <c r="C7" s="3" t="s">
        <v>21</v>
      </c>
      <c r="D7" s="38" t="s">
        <v>229</v>
      </c>
      <c r="E7" s="5">
        <v>69.14</v>
      </c>
      <c r="F7" s="125"/>
      <c r="G7" s="5">
        <v>69.14</v>
      </c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5">
        <f t="shared" si="1"/>
        <v>0</v>
      </c>
      <c r="S7" s="135"/>
      <c r="T7" s="34"/>
      <c r="U7" s="31"/>
    </row>
    <row r="8" spans="1:22" x14ac:dyDescent="0.3">
      <c r="A8" s="23">
        <v>45063</v>
      </c>
      <c r="B8" s="3" t="s">
        <v>28</v>
      </c>
      <c r="C8" s="3" t="s">
        <v>21</v>
      </c>
      <c r="D8" s="38" t="s">
        <v>229</v>
      </c>
      <c r="E8" s="5">
        <v>72.239999999999995</v>
      </c>
      <c r="F8" s="125"/>
      <c r="G8" s="5">
        <v>72.239999999999995</v>
      </c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5">
        <f t="shared" si="1"/>
        <v>0</v>
      </c>
      <c r="S8" s="135"/>
      <c r="T8" s="34"/>
      <c r="U8" s="31"/>
    </row>
    <row r="9" spans="1:22" x14ac:dyDescent="0.3">
      <c r="A9" s="23">
        <v>45094</v>
      </c>
      <c r="B9" s="3" t="s">
        <v>28</v>
      </c>
      <c r="C9" s="3" t="s">
        <v>21</v>
      </c>
      <c r="D9" s="38" t="s">
        <v>229</v>
      </c>
      <c r="E9" s="5">
        <v>77.599999999999994</v>
      </c>
      <c r="F9" s="125"/>
      <c r="G9" s="5">
        <v>77.599999999999994</v>
      </c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5">
        <f t="shared" si="1"/>
        <v>0</v>
      </c>
      <c r="T9" s="34"/>
      <c r="U9" s="31"/>
    </row>
    <row r="10" spans="1:22" x14ac:dyDescent="0.3">
      <c r="A10" s="23">
        <v>45100</v>
      </c>
      <c r="B10" s="3" t="s">
        <v>28</v>
      </c>
      <c r="C10" s="3" t="s">
        <v>21</v>
      </c>
      <c r="D10" s="38" t="s">
        <v>229</v>
      </c>
      <c r="E10" s="5">
        <v>119.47</v>
      </c>
      <c r="G10" s="3">
        <v>119.47</v>
      </c>
      <c r="I10" s="125"/>
      <c r="J10" s="125"/>
      <c r="K10" s="125"/>
      <c r="L10" s="125"/>
      <c r="M10" s="125"/>
      <c r="N10" s="125"/>
      <c r="O10" s="125"/>
      <c r="P10" s="125"/>
      <c r="Q10" s="125"/>
      <c r="R10" s="15">
        <f t="shared" si="1"/>
        <v>0</v>
      </c>
      <c r="T10" s="34"/>
      <c r="U10" s="31"/>
    </row>
    <row r="11" spans="1:22" x14ac:dyDescent="0.3">
      <c r="A11" s="23">
        <v>45124</v>
      </c>
      <c r="B11" s="3" t="s">
        <v>28</v>
      </c>
      <c r="C11" s="3" t="s">
        <v>21</v>
      </c>
      <c r="D11" s="38" t="s">
        <v>229</v>
      </c>
      <c r="E11" s="5">
        <v>80.8</v>
      </c>
      <c r="G11" s="5">
        <v>80.8</v>
      </c>
      <c r="I11" s="125"/>
      <c r="J11" s="125"/>
      <c r="K11" s="125"/>
      <c r="L11" s="125"/>
      <c r="M11" s="125"/>
      <c r="N11" s="125"/>
      <c r="O11" s="125"/>
      <c r="P11" s="125"/>
      <c r="Q11" s="125"/>
      <c r="R11" s="15">
        <f t="shared" si="1"/>
        <v>0</v>
      </c>
      <c r="T11" s="34"/>
      <c r="U11" s="31"/>
    </row>
    <row r="12" spans="1:22" x14ac:dyDescent="0.3">
      <c r="A12" s="23">
        <v>45155</v>
      </c>
      <c r="B12" s="3" t="s">
        <v>28</v>
      </c>
      <c r="C12" s="3" t="s">
        <v>21</v>
      </c>
      <c r="D12" s="38" t="s">
        <v>229</v>
      </c>
      <c r="E12" s="5">
        <v>93.91</v>
      </c>
      <c r="G12" s="5">
        <v>93.91</v>
      </c>
      <c r="I12" s="125"/>
      <c r="J12" s="125"/>
      <c r="K12" s="125"/>
      <c r="L12" s="125"/>
      <c r="M12" s="125"/>
      <c r="N12" s="125"/>
      <c r="O12" s="125"/>
      <c r="P12" s="125"/>
      <c r="Q12" s="125"/>
      <c r="R12" s="15">
        <f t="shared" si="1"/>
        <v>0</v>
      </c>
      <c r="T12" s="34"/>
      <c r="U12" s="31"/>
    </row>
    <row r="13" spans="1:22" x14ac:dyDescent="0.3">
      <c r="A13" s="23">
        <v>45186</v>
      </c>
      <c r="B13" s="3" t="s">
        <v>28</v>
      </c>
      <c r="C13" s="3" t="s">
        <v>21</v>
      </c>
      <c r="D13" s="38" t="s">
        <v>229</v>
      </c>
      <c r="E13" s="5">
        <v>100.37</v>
      </c>
      <c r="F13" s="3"/>
      <c r="G13" s="5">
        <v>100.37</v>
      </c>
      <c r="I13" s="125"/>
      <c r="J13" s="125"/>
      <c r="K13" s="125"/>
      <c r="L13" s="125"/>
      <c r="M13" s="125"/>
      <c r="N13" s="125"/>
      <c r="O13" s="125"/>
      <c r="P13" s="125"/>
      <c r="Q13" s="125"/>
      <c r="R13" s="15">
        <f t="shared" si="1"/>
        <v>0</v>
      </c>
      <c r="T13" s="34"/>
      <c r="U13" s="31"/>
    </row>
    <row r="14" spans="1:22" x14ac:dyDescent="0.3">
      <c r="A14" s="23">
        <v>45192</v>
      </c>
      <c r="B14" s="3" t="s">
        <v>28</v>
      </c>
      <c r="C14" s="3" t="s">
        <v>21</v>
      </c>
      <c r="D14" s="38" t="s">
        <v>229</v>
      </c>
      <c r="E14" s="5">
        <v>151.43</v>
      </c>
      <c r="F14" s="5"/>
      <c r="G14" s="5">
        <v>151.43</v>
      </c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5">
        <f t="shared" si="1"/>
        <v>0</v>
      </c>
      <c r="T14" s="41"/>
      <c r="U14" s="31"/>
    </row>
    <row r="15" spans="1:22" x14ac:dyDescent="0.3">
      <c r="A15" s="23">
        <v>45216</v>
      </c>
      <c r="B15" s="3" t="s">
        <v>28</v>
      </c>
      <c r="C15" s="3" t="s">
        <v>21</v>
      </c>
      <c r="D15" s="38" t="s">
        <v>229</v>
      </c>
      <c r="E15" s="5">
        <v>101.26</v>
      </c>
      <c r="F15" s="5"/>
      <c r="G15" s="5">
        <v>101.26</v>
      </c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5">
        <f t="shared" si="1"/>
        <v>0</v>
      </c>
      <c r="T15" s="34"/>
      <c r="U15" s="34"/>
      <c r="V15" s="125"/>
    </row>
    <row r="16" spans="1:22" x14ac:dyDescent="0.3">
      <c r="A16" s="23">
        <v>45247</v>
      </c>
      <c r="B16" s="3" t="s">
        <v>28</v>
      </c>
      <c r="C16" s="3" t="s">
        <v>21</v>
      </c>
      <c r="D16" s="38" t="s">
        <v>229</v>
      </c>
      <c r="E16" s="5">
        <v>105.09</v>
      </c>
      <c r="F16" s="5"/>
      <c r="G16" s="5">
        <v>105.09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15">
        <f t="shared" si="1"/>
        <v>0</v>
      </c>
      <c r="T16" s="34"/>
      <c r="U16" s="34"/>
    </row>
    <row r="17" spans="1:22" x14ac:dyDescent="0.3">
      <c r="A17" s="23">
        <v>45277</v>
      </c>
      <c r="B17" s="3" t="s">
        <v>28</v>
      </c>
      <c r="C17" s="3" t="s">
        <v>21</v>
      </c>
      <c r="D17" s="38" t="s">
        <v>229</v>
      </c>
      <c r="E17" s="5">
        <v>102.02</v>
      </c>
      <c r="F17" s="5"/>
      <c r="G17" s="5">
        <v>102.02</v>
      </c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5">
        <f t="shared" si="1"/>
        <v>0</v>
      </c>
    </row>
    <row r="18" spans="1:22" x14ac:dyDescent="0.3">
      <c r="A18" s="23">
        <v>45283</v>
      </c>
      <c r="B18" s="3" t="s">
        <v>28</v>
      </c>
      <c r="C18" s="3" t="s">
        <v>21</v>
      </c>
      <c r="D18" s="38" t="s">
        <v>229</v>
      </c>
      <c r="E18" s="5">
        <v>159.76</v>
      </c>
      <c r="F18" s="5"/>
      <c r="G18" s="5">
        <v>159.76</v>
      </c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5">
        <f t="shared" si="1"/>
        <v>0</v>
      </c>
    </row>
    <row r="19" spans="1:22" x14ac:dyDescent="0.3">
      <c r="A19" s="23">
        <v>45308</v>
      </c>
      <c r="B19" s="3" t="s">
        <v>28</v>
      </c>
      <c r="C19" s="3" t="s">
        <v>21</v>
      </c>
      <c r="D19" s="38" t="s">
        <v>229</v>
      </c>
      <c r="E19" s="5">
        <v>105.42</v>
      </c>
      <c r="F19" s="5"/>
      <c r="G19" s="5">
        <v>105.42</v>
      </c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5">
        <f t="shared" si="1"/>
        <v>0</v>
      </c>
      <c r="V19" s="125"/>
    </row>
    <row r="20" spans="1:22" x14ac:dyDescent="0.3">
      <c r="A20" s="23">
        <v>45339</v>
      </c>
      <c r="B20" s="3" t="s">
        <v>28</v>
      </c>
      <c r="C20" s="3" t="s">
        <v>21</v>
      </c>
      <c r="D20" s="38" t="s">
        <v>229</v>
      </c>
      <c r="E20" s="5">
        <v>105.85</v>
      </c>
      <c r="F20" s="5"/>
      <c r="G20" s="5">
        <v>105.85</v>
      </c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5">
        <f t="shared" si="1"/>
        <v>0</v>
      </c>
      <c r="U20" s="125"/>
    </row>
    <row r="21" spans="1:22" x14ac:dyDescent="0.3">
      <c r="A21" s="23">
        <v>45368</v>
      </c>
      <c r="B21" s="3" t="s">
        <v>28</v>
      </c>
      <c r="C21" s="3" t="s">
        <v>21</v>
      </c>
      <c r="D21" s="38" t="s">
        <v>229</v>
      </c>
      <c r="E21" s="5">
        <v>99.35</v>
      </c>
      <c r="F21" s="5"/>
      <c r="G21" s="5">
        <v>99.35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15">
        <f t="shared" si="1"/>
        <v>0</v>
      </c>
      <c r="U21" s="125"/>
    </row>
    <row r="22" spans="1:22" s="132" customFormat="1" ht="15" thickBot="1" x14ac:dyDescent="0.35">
      <c r="A22" s="172">
        <v>45378</v>
      </c>
      <c r="B22" s="156" t="s">
        <v>28</v>
      </c>
      <c r="C22" s="156" t="s">
        <v>21</v>
      </c>
      <c r="D22" s="173" t="s">
        <v>229</v>
      </c>
      <c r="E22" s="158">
        <v>154.08000000000001</v>
      </c>
      <c r="F22" s="158"/>
      <c r="G22" s="158">
        <v>154.08000000000001</v>
      </c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4">
        <f t="shared" si="1"/>
        <v>0</v>
      </c>
      <c r="S22" s="136"/>
    </row>
    <row r="23" spans="1:22" s="3" customFormat="1" x14ac:dyDescent="0.3">
      <c r="A23" s="23">
        <v>45046</v>
      </c>
      <c r="B23" s="3" t="s">
        <v>28</v>
      </c>
      <c r="C23" s="3" t="s">
        <v>22</v>
      </c>
      <c r="D23" s="38" t="s">
        <v>229</v>
      </c>
      <c r="E23" s="5">
        <v>20.420000000000002</v>
      </c>
      <c r="F23" s="5"/>
      <c r="G23" s="5">
        <v>20.420000000000002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15">
        <f t="shared" si="1"/>
        <v>0</v>
      </c>
      <c r="S23" s="88"/>
    </row>
    <row r="24" spans="1:22" x14ac:dyDescent="0.3">
      <c r="A24" s="23">
        <v>45077</v>
      </c>
      <c r="B24" s="3" t="s">
        <v>28</v>
      </c>
      <c r="C24" s="3" t="s">
        <v>22</v>
      </c>
      <c r="D24" s="38" t="s">
        <v>229</v>
      </c>
      <c r="E24" s="5">
        <v>22.99</v>
      </c>
      <c r="F24" s="125"/>
      <c r="G24" s="5">
        <v>22.99</v>
      </c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5">
        <f t="shared" si="1"/>
        <v>0</v>
      </c>
      <c r="S24" s="135"/>
    </row>
    <row r="25" spans="1:22" x14ac:dyDescent="0.3">
      <c r="A25" s="23">
        <v>44735</v>
      </c>
      <c r="B25" s="3" t="s">
        <v>28</v>
      </c>
      <c r="C25" s="3" t="s">
        <v>22</v>
      </c>
      <c r="D25" s="38" t="s">
        <v>229</v>
      </c>
      <c r="E25" s="5">
        <v>79.650000000000006</v>
      </c>
      <c r="F25" s="125"/>
      <c r="G25" s="5">
        <v>79.650000000000006</v>
      </c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5">
        <f t="shared" si="1"/>
        <v>0</v>
      </c>
    </row>
    <row r="26" spans="1:22" x14ac:dyDescent="0.3">
      <c r="A26" s="23">
        <v>45107</v>
      </c>
      <c r="B26" s="3" t="s">
        <v>28</v>
      </c>
      <c r="C26" s="3" t="s">
        <v>22</v>
      </c>
      <c r="D26" s="38" t="s">
        <v>229</v>
      </c>
      <c r="E26" s="5">
        <v>23.41</v>
      </c>
      <c r="F26" s="125"/>
      <c r="G26" s="5">
        <v>23.41</v>
      </c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5">
        <f t="shared" si="1"/>
        <v>0</v>
      </c>
    </row>
    <row r="27" spans="1:22" x14ac:dyDescent="0.3">
      <c r="A27" s="23">
        <v>45138</v>
      </c>
      <c r="B27" s="3" t="s">
        <v>28</v>
      </c>
      <c r="C27" s="3" t="s">
        <v>22</v>
      </c>
      <c r="D27" s="38" t="s">
        <v>229</v>
      </c>
      <c r="E27" s="5">
        <v>25.9</v>
      </c>
      <c r="F27" s="125"/>
      <c r="G27" s="5">
        <v>25.9</v>
      </c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5">
        <f t="shared" si="1"/>
        <v>0</v>
      </c>
    </row>
    <row r="28" spans="1:22" x14ac:dyDescent="0.3">
      <c r="A28" s="23">
        <v>45169</v>
      </c>
      <c r="B28" s="3" t="s">
        <v>28</v>
      </c>
      <c r="C28" s="3" t="s">
        <v>22</v>
      </c>
      <c r="D28" s="38" t="s">
        <v>229</v>
      </c>
      <c r="E28" s="5">
        <v>29.33</v>
      </c>
      <c r="F28" s="125"/>
      <c r="G28" s="5">
        <v>29.33</v>
      </c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5">
        <f t="shared" si="1"/>
        <v>0</v>
      </c>
    </row>
    <row r="29" spans="1:22" x14ac:dyDescent="0.3">
      <c r="A29" s="23">
        <v>45194</v>
      </c>
      <c r="B29" s="3" t="s">
        <v>28</v>
      </c>
      <c r="C29" s="3" t="s">
        <v>22</v>
      </c>
      <c r="D29" s="38" t="s">
        <v>229</v>
      </c>
      <c r="E29" s="5">
        <v>100.95</v>
      </c>
      <c r="F29" s="5"/>
      <c r="G29" s="5">
        <v>100.95</v>
      </c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5">
        <f t="shared" si="1"/>
        <v>0</v>
      </c>
    </row>
    <row r="30" spans="1:22" x14ac:dyDescent="0.3">
      <c r="A30" s="23">
        <v>45199</v>
      </c>
      <c r="B30" s="3" t="s">
        <v>28</v>
      </c>
      <c r="C30" s="3" t="s">
        <v>22</v>
      </c>
      <c r="D30" s="38" t="s">
        <v>229</v>
      </c>
      <c r="E30" s="5">
        <v>30.14</v>
      </c>
      <c r="F30" s="5"/>
      <c r="G30" s="5">
        <v>30.14</v>
      </c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5">
        <f t="shared" si="1"/>
        <v>0</v>
      </c>
    </row>
    <row r="31" spans="1:22" x14ac:dyDescent="0.3">
      <c r="A31" s="23">
        <v>45230</v>
      </c>
      <c r="B31" s="3" t="s">
        <v>28</v>
      </c>
      <c r="C31" s="3" t="s">
        <v>22</v>
      </c>
      <c r="D31" s="38" t="s">
        <v>229</v>
      </c>
      <c r="E31" s="5">
        <v>31.57</v>
      </c>
      <c r="F31" s="5"/>
      <c r="G31" s="5">
        <v>31.57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15">
        <f t="shared" si="1"/>
        <v>0</v>
      </c>
    </row>
    <row r="32" spans="1:22" x14ac:dyDescent="0.3">
      <c r="A32" s="23">
        <v>45260</v>
      </c>
      <c r="B32" s="3" t="s">
        <v>28</v>
      </c>
      <c r="C32" s="3" t="s">
        <v>22</v>
      </c>
      <c r="D32" s="38" t="s">
        <v>229</v>
      </c>
      <c r="E32" s="5">
        <v>30.73</v>
      </c>
      <c r="F32" s="5"/>
      <c r="G32" s="5">
        <v>30.73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15">
        <f t="shared" si="1"/>
        <v>0</v>
      </c>
      <c r="S32" s="9"/>
    </row>
    <row r="33" spans="1:19" x14ac:dyDescent="0.3">
      <c r="A33" s="23">
        <v>45283</v>
      </c>
      <c r="B33" s="3" t="s">
        <v>28</v>
      </c>
      <c r="C33" s="3" t="s">
        <v>22</v>
      </c>
      <c r="D33" s="38" t="s">
        <v>229</v>
      </c>
      <c r="E33" s="5">
        <v>106.5</v>
      </c>
      <c r="F33" s="5"/>
      <c r="G33" s="5">
        <v>106.5</v>
      </c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5">
        <f t="shared" si="1"/>
        <v>0</v>
      </c>
    </row>
    <row r="34" spans="1:19" x14ac:dyDescent="0.3">
      <c r="A34" s="23">
        <v>45291</v>
      </c>
      <c r="B34" s="3" t="s">
        <v>28</v>
      </c>
      <c r="C34" s="3" t="s">
        <v>22</v>
      </c>
      <c r="D34" s="38" t="s">
        <v>229</v>
      </c>
      <c r="E34" s="5">
        <v>31.81</v>
      </c>
      <c r="F34" s="5"/>
      <c r="G34" s="5">
        <v>31.81</v>
      </c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5">
        <f t="shared" si="1"/>
        <v>0</v>
      </c>
    </row>
    <row r="35" spans="1:19" s="3" customFormat="1" x14ac:dyDescent="0.3">
      <c r="A35" s="23">
        <v>45322</v>
      </c>
      <c r="B35" s="3" t="s">
        <v>28</v>
      </c>
      <c r="C35" s="3" t="s">
        <v>22</v>
      </c>
      <c r="D35" s="38" t="s">
        <v>229</v>
      </c>
      <c r="E35" s="5">
        <v>31.89</v>
      </c>
      <c r="F35" s="5"/>
      <c r="G35" s="5">
        <v>31.89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15">
        <f t="shared" si="1"/>
        <v>0</v>
      </c>
      <c r="S35" s="9"/>
    </row>
    <row r="36" spans="1:19" x14ac:dyDescent="0.3">
      <c r="A36" s="23">
        <v>45351</v>
      </c>
      <c r="B36" s="3" t="s">
        <v>28</v>
      </c>
      <c r="C36" s="3" t="s">
        <v>22</v>
      </c>
      <c r="D36" s="38" t="s">
        <v>229</v>
      </c>
      <c r="E36" s="5">
        <v>30.02</v>
      </c>
      <c r="F36" s="5"/>
      <c r="G36" s="5">
        <v>30.02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15">
        <f t="shared" si="1"/>
        <v>0</v>
      </c>
    </row>
    <row r="37" spans="1:19" s="3" customFormat="1" x14ac:dyDescent="0.3">
      <c r="A37" s="23">
        <v>45378</v>
      </c>
      <c r="B37" s="3" t="s">
        <v>28</v>
      </c>
      <c r="C37" s="3" t="s">
        <v>22</v>
      </c>
      <c r="D37" s="38" t="s">
        <v>229</v>
      </c>
      <c r="E37" s="5">
        <v>102.72</v>
      </c>
      <c r="F37" s="5"/>
      <c r="G37" s="5">
        <v>102.72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15">
        <f t="shared" si="1"/>
        <v>0</v>
      </c>
      <c r="S37" s="9"/>
    </row>
    <row r="38" spans="1:19" s="156" customFormat="1" ht="15" thickBot="1" x14ac:dyDescent="0.35">
      <c r="A38" s="172">
        <v>45382</v>
      </c>
      <c r="B38" s="156" t="s">
        <v>28</v>
      </c>
      <c r="C38" s="156" t="s">
        <v>22</v>
      </c>
      <c r="D38" s="173" t="s">
        <v>229</v>
      </c>
      <c r="E38" s="158">
        <v>32.14</v>
      </c>
      <c r="F38" s="158"/>
      <c r="G38" s="158">
        <v>32.14</v>
      </c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4">
        <f t="shared" si="1"/>
        <v>0</v>
      </c>
      <c r="S38" s="174"/>
    </row>
    <row r="39" spans="1:19" s="3" customFormat="1" x14ac:dyDescent="0.3">
      <c r="A39" s="23">
        <v>45040</v>
      </c>
      <c r="B39" s="3" t="s">
        <v>252</v>
      </c>
      <c r="C39" s="3" t="s">
        <v>23</v>
      </c>
      <c r="D39" s="38" t="s">
        <v>229</v>
      </c>
      <c r="E39" s="5">
        <v>375</v>
      </c>
      <c r="F39" s="5"/>
      <c r="G39" s="5"/>
      <c r="H39" s="5"/>
      <c r="I39" s="5">
        <v>375</v>
      </c>
      <c r="J39" s="5"/>
      <c r="K39" s="5"/>
      <c r="L39" s="5"/>
      <c r="M39" s="5"/>
      <c r="N39" s="5"/>
      <c r="O39" s="5"/>
      <c r="P39" s="5"/>
      <c r="Q39" s="5"/>
      <c r="R39" s="15">
        <f t="shared" si="1"/>
        <v>0</v>
      </c>
      <c r="S39" s="88"/>
    </row>
    <row r="40" spans="1:19" x14ac:dyDescent="0.3">
      <c r="A40" s="23">
        <v>45068</v>
      </c>
      <c r="B40" s="3" t="s">
        <v>375</v>
      </c>
      <c r="C40" s="3" t="s">
        <v>23</v>
      </c>
      <c r="D40" s="38" t="s">
        <v>229</v>
      </c>
      <c r="E40" s="5">
        <v>95</v>
      </c>
      <c r="F40" s="5"/>
      <c r="G40" s="5"/>
      <c r="H40" s="5"/>
      <c r="I40" s="5">
        <v>95</v>
      </c>
      <c r="J40" s="125"/>
      <c r="K40" s="125"/>
      <c r="L40" s="125"/>
      <c r="M40" s="125"/>
      <c r="N40" s="125"/>
      <c r="O40" s="125"/>
      <c r="P40" s="125"/>
      <c r="Q40" s="125"/>
      <c r="R40" s="15">
        <f t="shared" si="1"/>
        <v>0</v>
      </c>
      <c r="S40" s="135"/>
    </row>
    <row r="41" spans="1:19" x14ac:dyDescent="0.3">
      <c r="A41" s="23">
        <v>45083</v>
      </c>
      <c r="B41" s="3" t="s">
        <v>260</v>
      </c>
      <c r="C41" s="3" t="s">
        <v>23</v>
      </c>
      <c r="D41" s="38" t="s">
        <v>229</v>
      </c>
      <c r="E41" s="5">
        <v>187.5</v>
      </c>
      <c r="F41" s="5"/>
      <c r="G41" s="5"/>
      <c r="H41" s="5"/>
      <c r="I41" s="5">
        <v>187.5</v>
      </c>
      <c r="J41" s="125"/>
      <c r="K41" s="125"/>
      <c r="L41" s="125"/>
      <c r="M41" s="125"/>
      <c r="N41" s="125"/>
      <c r="O41" s="125"/>
      <c r="P41" s="125"/>
      <c r="Q41" s="125"/>
      <c r="R41" s="15">
        <f t="shared" si="1"/>
        <v>0</v>
      </c>
      <c r="S41" s="135"/>
    </row>
    <row r="42" spans="1:19" x14ac:dyDescent="0.3">
      <c r="A42" s="23">
        <v>45083</v>
      </c>
      <c r="B42" s="3" t="s">
        <v>261</v>
      </c>
      <c r="C42" s="3" t="s">
        <v>23</v>
      </c>
      <c r="D42" s="38" t="s">
        <v>229</v>
      </c>
      <c r="E42" s="5">
        <v>30</v>
      </c>
      <c r="F42" s="5"/>
      <c r="G42" s="5"/>
      <c r="H42" s="5"/>
      <c r="I42" s="5">
        <v>30</v>
      </c>
      <c r="J42" s="125"/>
      <c r="K42" s="125"/>
      <c r="L42" s="125"/>
      <c r="M42" s="125"/>
      <c r="N42" s="125"/>
      <c r="O42" s="125"/>
      <c r="P42" s="125"/>
      <c r="Q42" s="125"/>
      <c r="R42" s="15">
        <f t="shared" si="1"/>
        <v>0</v>
      </c>
    </row>
    <row r="43" spans="1:19" x14ac:dyDescent="0.3">
      <c r="A43" s="23">
        <v>45103</v>
      </c>
      <c r="B43" s="3" t="s">
        <v>376</v>
      </c>
      <c r="C43" s="3" t="s">
        <v>23</v>
      </c>
      <c r="D43" s="38" t="s">
        <v>229</v>
      </c>
      <c r="E43" s="5">
        <v>122.5</v>
      </c>
      <c r="F43" s="5"/>
      <c r="G43" s="5"/>
      <c r="H43" s="5"/>
      <c r="I43" s="5">
        <v>122.5</v>
      </c>
      <c r="J43" s="125"/>
      <c r="K43" s="125"/>
      <c r="L43" s="125"/>
      <c r="M43" s="125"/>
      <c r="N43" s="125"/>
      <c r="O43" s="125"/>
      <c r="P43" s="125"/>
      <c r="Q43" s="125"/>
      <c r="R43" s="15">
        <f t="shared" si="1"/>
        <v>0</v>
      </c>
    </row>
    <row r="44" spans="1:19" x14ac:dyDescent="0.3">
      <c r="A44" s="23">
        <v>45189</v>
      </c>
      <c r="B44" s="3" t="s">
        <v>313</v>
      </c>
      <c r="C44" s="3" t="s">
        <v>23</v>
      </c>
      <c r="D44" s="38" t="s">
        <v>229</v>
      </c>
      <c r="E44" s="5">
        <v>172.5</v>
      </c>
      <c r="F44" s="5"/>
      <c r="G44" s="5"/>
      <c r="H44" s="5"/>
      <c r="I44" s="5">
        <v>172.5</v>
      </c>
      <c r="J44" s="125"/>
      <c r="K44" s="125"/>
      <c r="L44" s="125"/>
      <c r="M44" s="125"/>
      <c r="N44" s="125"/>
      <c r="O44" s="125"/>
      <c r="P44" s="125"/>
      <c r="Q44" s="125"/>
      <c r="R44" s="15">
        <f t="shared" si="1"/>
        <v>0</v>
      </c>
    </row>
    <row r="45" spans="1:19" s="3" customFormat="1" x14ac:dyDescent="0.3">
      <c r="A45" s="23">
        <v>45189</v>
      </c>
      <c r="B45" s="3" t="s">
        <v>380</v>
      </c>
      <c r="C45" s="3" t="s">
        <v>23</v>
      </c>
      <c r="D45" s="38" t="s">
        <v>229</v>
      </c>
      <c r="E45" s="5">
        <v>160</v>
      </c>
      <c r="F45" s="5"/>
      <c r="G45" s="5"/>
      <c r="H45" s="5"/>
      <c r="I45" s="5">
        <v>160</v>
      </c>
      <c r="J45" s="5"/>
      <c r="K45" s="5"/>
      <c r="L45" s="5"/>
      <c r="M45" s="5"/>
      <c r="N45" s="5"/>
      <c r="O45" s="5"/>
      <c r="P45" s="5"/>
      <c r="Q45" s="5"/>
      <c r="R45" s="15">
        <f t="shared" si="1"/>
        <v>0</v>
      </c>
      <c r="S45" s="9"/>
    </row>
    <row r="46" spans="1:19" x14ac:dyDescent="0.3">
      <c r="A46" s="23">
        <v>44935</v>
      </c>
      <c r="B46" s="3" t="s">
        <v>377</v>
      </c>
      <c r="C46" s="3" t="s">
        <v>23</v>
      </c>
      <c r="D46" s="38" t="s">
        <v>229</v>
      </c>
      <c r="E46" s="5">
        <v>412.5</v>
      </c>
      <c r="F46" s="5"/>
      <c r="G46" s="5"/>
      <c r="H46" s="5"/>
      <c r="I46" s="5">
        <v>412.5</v>
      </c>
      <c r="J46" s="125"/>
      <c r="K46" s="125"/>
      <c r="L46" s="125"/>
      <c r="M46" s="125"/>
      <c r="N46" s="125"/>
      <c r="O46" s="125"/>
      <c r="P46" s="125"/>
      <c r="Q46" s="125"/>
      <c r="R46" s="15">
        <f t="shared" si="1"/>
        <v>0</v>
      </c>
    </row>
    <row r="47" spans="1:19" x14ac:dyDescent="0.3">
      <c r="A47" s="23">
        <v>45233</v>
      </c>
      <c r="B47" s="3" t="s">
        <v>378</v>
      </c>
      <c r="C47" s="3" t="s">
        <v>23</v>
      </c>
      <c r="D47" s="38" t="s">
        <v>229</v>
      </c>
      <c r="E47" s="5">
        <v>187.5</v>
      </c>
      <c r="F47" s="5"/>
      <c r="G47" s="5"/>
      <c r="H47" s="5"/>
      <c r="I47" s="5">
        <v>187.5</v>
      </c>
      <c r="J47" s="5"/>
      <c r="K47" s="5"/>
      <c r="L47" s="5"/>
      <c r="M47" s="5"/>
      <c r="N47" s="5"/>
      <c r="O47" s="5"/>
      <c r="P47" s="5"/>
      <c r="Q47" s="5"/>
      <c r="R47" s="15">
        <f t="shared" si="1"/>
        <v>0</v>
      </c>
    </row>
    <row r="48" spans="1:19" x14ac:dyDescent="0.3">
      <c r="A48" s="23">
        <v>45280</v>
      </c>
      <c r="B48" s="3" t="s">
        <v>379</v>
      </c>
      <c r="C48" s="3" t="s">
        <v>23</v>
      </c>
      <c r="D48" s="38" t="s">
        <v>229</v>
      </c>
      <c r="E48" s="5">
        <v>172.5</v>
      </c>
      <c r="F48" s="5"/>
      <c r="G48" s="5"/>
      <c r="H48" s="5"/>
      <c r="I48" s="5">
        <v>172.5</v>
      </c>
      <c r="J48" s="125"/>
      <c r="K48" s="125"/>
      <c r="L48" s="125"/>
      <c r="M48" s="125"/>
      <c r="N48" s="125"/>
      <c r="O48" s="125"/>
      <c r="P48" s="125"/>
      <c r="Q48" s="125"/>
      <c r="R48" s="15">
        <f t="shared" si="1"/>
        <v>0</v>
      </c>
    </row>
    <row r="49" spans="1:19" x14ac:dyDescent="0.3">
      <c r="A49" s="23">
        <v>44936</v>
      </c>
      <c r="B49" s="3" t="s">
        <v>385</v>
      </c>
      <c r="C49" s="3" t="s">
        <v>23</v>
      </c>
      <c r="D49" s="38" t="s">
        <v>229</v>
      </c>
      <c r="E49" s="5">
        <v>187.5</v>
      </c>
      <c r="F49" s="5"/>
      <c r="G49" s="5"/>
      <c r="H49" s="5"/>
      <c r="I49" s="5">
        <v>187.5</v>
      </c>
      <c r="J49" s="125"/>
      <c r="K49" s="125"/>
      <c r="L49" s="125"/>
      <c r="M49" s="125"/>
      <c r="N49" s="125"/>
      <c r="O49" s="125"/>
      <c r="P49" s="125"/>
      <c r="Q49" s="125"/>
      <c r="R49" s="15">
        <f t="shared" si="1"/>
        <v>0</v>
      </c>
    </row>
    <row r="50" spans="1:19" x14ac:dyDescent="0.3">
      <c r="A50" s="23">
        <v>45323</v>
      </c>
      <c r="B50" s="3" t="s">
        <v>398</v>
      </c>
      <c r="C50" s="3" t="s">
        <v>23</v>
      </c>
      <c r="D50" s="38" t="s">
        <v>229</v>
      </c>
      <c r="E50" s="5">
        <v>172.5</v>
      </c>
      <c r="F50" s="5"/>
      <c r="G50" s="5"/>
      <c r="H50" s="5"/>
      <c r="I50" s="5">
        <v>172.5</v>
      </c>
      <c r="J50" s="125"/>
      <c r="K50" s="125"/>
      <c r="L50" s="125"/>
      <c r="M50" s="125"/>
      <c r="N50" s="125"/>
      <c r="O50" s="125"/>
      <c r="P50" s="125"/>
      <c r="Q50" s="125"/>
      <c r="R50" s="15">
        <f t="shared" si="1"/>
        <v>0</v>
      </c>
    </row>
    <row r="51" spans="1:19" x14ac:dyDescent="0.3">
      <c r="A51" s="23">
        <v>45342</v>
      </c>
      <c r="B51" s="3" t="s">
        <v>385</v>
      </c>
      <c r="C51" s="3" t="s">
        <v>23</v>
      </c>
      <c r="D51" s="38" t="s">
        <v>229</v>
      </c>
      <c r="E51" s="5">
        <v>95</v>
      </c>
      <c r="F51" s="5"/>
      <c r="G51" s="5"/>
      <c r="H51" s="5"/>
      <c r="I51" s="5">
        <v>95</v>
      </c>
      <c r="J51" s="125"/>
      <c r="K51" s="125"/>
      <c r="L51" s="125"/>
      <c r="M51" s="125"/>
      <c r="N51" s="125"/>
      <c r="O51" s="125"/>
      <c r="P51" s="125"/>
      <c r="Q51" s="125"/>
      <c r="R51" s="15">
        <f t="shared" si="1"/>
        <v>0</v>
      </c>
    </row>
    <row r="52" spans="1:19" x14ac:dyDescent="0.3">
      <c r="A52" s="23">
        <v>45348</v>
      </c>
      <c r="B52" s="3" t="s">
        <v>399</v>
      </c>
      <c r="C52" s="3" t="s">
        <v>23</v>
      </c>
      <c r="D52" s="38" t="s">
        <v>229</v>
      </c>
      <c r="E52" s="5">
        <v>412.5</v>
      </c>
      <c r="F52" s="5"/>
      <c r="G52" s="5"/>
      <c r="H52" s="5"/>
      <c r="I52" s="5">
        <v>412.5</v>
      </c>
      <c r="J52" s="125"/>
      <c r="K52" s="125"/>
      <c r="L52" s="125"/>
      <c r="M52" s="125"/>
      <c r="N52" s="125"/>
      <c r="O52" s="125"/>
      <c r="P52" s="125"/>
      <c r="Q52" s="125"/>
      <c r="R52" s="15">
        <f t="shared" si="1"/>
        <v>0</v>
      </c>
    </row>
    <row r="53" spans="1:19" x14ac:dyDescent="0.3">
      <c r="A53" s="23">
        <v>45357</v>
      </c>
      <c r="B53" s="3" t="s">
        <v>402</v>
      </c>
      <c r="C53" s="3" t="s">
        <v>23</v>
      </c>
      <c r="D53" s="38" t="s">
        <v>229</v>
      </c>
      <c r="E53" s="5">
        <v>652.5</v>
      </c>
      <c r="F53" s="5"/>
      <c r="G53" s="5"/>
      <c r="H53" s="5"/>
      <c r="I53" s="5">
        <v>652.5</v>
      </c>
      <c r="J53" s="125"/>
      <c r="K53" s="125"/>
      <c r="L53" s="125"/>
      <c r="M53" s="125"/>
      <c r="N53" s="125"/>
      <c r="O53" s="125"/>
      <c r="P53" s="125"/>
      <c r="Q53" s="125"/>
      <c r="R53" s="15">
        <f t="shared" si="1"/>
        <v>0</v>
      </c>
    </row>
    <row r="54" spans="1:19" x14ac:dyDescent="0.3">
      <c r="A54" s="23">
        <v>45358</v>
      </c>
      <c r="B54" s="3" t="s">
        <v>403</v>
      </c>
      <c r="C54" s="3" t="s">
        <v>23</v>
      </c>
      <c r="D54" s="38" t="s">
        <v>229</v>
      </c>
      <c r="E54" s="5">
        <v>260</v>
      </c>
      <c r="F54" s="5"/>
      <c r="G54" s="5"/>
      <c r="H54" s="5"/>
      <c r="I54" s="5">
        <v>260</v>
      </c>
      <c r="J54" s="125"/>
      <c r="K54" s="125"/>
      <c r="L54" s="125"/>
      <c r="M54" s="125"/>
      <c r="N54" s="125"/>
      <c r="O54" s="125"/>
      <c r="P54" s="125"/>
      <c r="Q54" s="125"/>
      <c r="R54" s="15">
        <f t="shared" si="1"/>
        <v>0</v>
      </c>
    </row>
    <row r="55" spans="1:19" x14ac:dyDescent="0.3">
      <c r="A55" s="23">
        <v>45366</v>
      </c>
      <c r="B55" s="3" t="s">
        <v>404</v>
      </c>
      <c r="C55" s="3" t="s">
        <v>23</v>
      </c>
      <c r="D55" s="38" t="s">
        <v>229</v>
      </c>
      <c r="E55" s="5">
        <v>695</v>
      </c>
      <c r="F55" s="5"/>
      <c r="G55" s="5"/>
      <c r="H55" s="5"/>
      <c r="I55" s="5">
        <v>695</v>
      </c>
      <c r="J55" s="125"/>
      <c r="K55" s="125"/>
      <c r="L55" s="125"/>
      <c r="M55" s="125"/>
      <c r="N55" s="125"/>
      <c r="O55" s="125"/>
      <c r="P55" s="125"/>
      <c r="Q55" s="125"/>
      <c r="R55" s="15">
        <f t="shared" si="1"/>
        <v>0</v>
      </c>
    </row>
    <row r="56" spans="1:19" s="132" customFormat="1" ht="15" thickBot="1" x14ac:dyDescent="0.35">
      <c r="A56" s="172">
        <v>45378</v>
      </c>
      <c r="B56" s="156" t="s">
        <v>405</v>
      </c>
      <c r="C56" s="156" t="s">
        <v>23</v>
      </c>
      <c r="D56" s="173" t="s">
        <v>229</v>
      </c>
      <c r="E56" s="158">
        <v>652.5</v>
      </c>
      <c r="F56" s="133"/>
      <c r="G56" s="133"/>
      <c r="H56" s="133"/>
      <c r="I56" s="158">
        <v>652.5</v>
      </c>
      <c r="J56" s="133"/>
      <c r="K56" s="133"/>
      <c r="L56" s="133"/>
      <c r="M56" s="133"/>
      <c r="N56" s="133"/>
      <c r="O56" s="133"/>
      <c r="P56" s="133"/>
      <c r="Q56" s="133"/>
      <c r="R56" s="154">
        <f t="shared" si="1"/>
        <v>0</v>
      </c>
    </row>
    <row r="57" spans="1:19" s="3" customFormat="1" x14ac:dyDescent="0.3">
      <c r="A57" s="16">
        <v>45044</v>
      </c>
      <c r="B57" s="3" t="s">
        <v>239</v>
      </c>
      <c r="C57" s="3" t="s">
        <v>20</v>
      </c>
      <c r="D57" s="38" t="s">
        <v>237</v>
      </c>
      <c r="E57" s="5">
        <v>27000</v>
      </c>
      <c r="F57" s="5"/>
      <c r="G57" s="5"/>
      <c r="H57" s="5"/>
      <c r="I57" s="5"/>
      <c r="J57" s="5">
        <v>27000</v>
      </c>
      <c r="K57" s="5"/>
      <c r="L57" s="5"/>
      <c r="M57" s="5"/>
      <c r="N57" s="5"/>
      <c r="O57" s="5"/>
      <c r="P57" s="5"/>
      <c r="Q57" s="5"/>
      <c r="R57" s="15">
        <f t="shared" ref="R57" si="2">E57-G57-H57-I57-J57-K57-L57-M57-N57-P57-Q57</f>
        <v>0</v>
      </c>
      <c r="S57" s="9"/>
    </row>
    <row r="58" spans="1:19" x14ac:dyDescent="0.3">
      <c r="A58" s="16">
        <v>45050</v>
      </c>
      <c r="B58" s="3" t="s">
        <v>264</v>
      </c>
      <c r="C58" s="3" t="s">
        <v>20</v>
      </c>
      <c r="D58" s="38" t="s">
        <v>237</v>
      </c>
      <c r="E58" s="5">
        <v>377.43</v>
      </c>
      <c r="F58" s="5"/>
      <c r="G58" s="5"/>
      <c r="H58" s="5"/>
      <c r="I58" s="5"/>
      <c r="J58" s="5"/>
      <c r="K58" s="5"/>
      <c r="L58" s="5"/>
      <c r="M58" s="5"/>
      <c r="N58" s="5">
        <v>377.43</v>
      </c>
      <c r="O58" s="5"/>
      <c r="P58" s="5"/>
      <c r="Q58" s="5"/>
      <c r="R58" s="15">
        <f t="shared" ref="R58:R59" si="3">E58-G58-H58-I58-J58-K58-L58-M58-N58-P58-Q58-O58</f>
        <v>0</v>
      </c>
    </row>
    <row r="59" spans="1:19" x14ac:dyDescent="0.3">
      <c r="A59" s="16">
        <v>45066</v>
      </c>
      <c r="B59" s="3" t="s">
        <v>265</v>
      </c>
      <c r="C59" s="3" t="s">
        <v>20</v>
      </c>
      <c r="D59" s="38" t="s">
        <v>237</v>
      </c>
      <c r="E59" s="5">
        <v>20</v>
      </c>
      <c r="F59" s="5"/>
      <c r="G59" s="5"/>
      <c r="H59" s="5">
        <v>20</v>
      </c>
      <c r="I59" s="5"/>
      <c r="J59" s="5"/>
      <c r="K59" s="5"/>
      <c r="L59" s="5"/>
      <c r="M59" s="5"/>
      <c r="N59" s="5"/>
      <c r="O59" s="5"/>
      <c r="P59" s="5"/>
      <c r="Q59" s="5"/>
      <c r="R59" s="15">
        <f t="shared" si="3"/>
        <v>0</v>
      </c>
      <c r="S59" s="135"/>
    </row>
    <row r="60" spans="1:19" x14ac:dyDescent="0.3">
      <c r="A60" s="16">
        <v>45086</v>
      </c>
      <c r="B60" s="3" t="s">
        <v>285</v>
      </c>
      <c r="C60" s="3" t="s">
        <v>20</v>
      </c>
      <c r="D60" s="38" t="s">
        <v>237</v>
      </c>
      <c r="E60" s="5">
        <v>934</v>
      </c>
      <c r="F60" s="125"/>
      <c r="G60" s="125"/>
      <c r="H60" s="125"/>
      <c r="I60" s="125"/>
      <c r="J60" s="125"/>
      <c r="K60" s="125"/>
      <c r="L60" s="125"/>
      <c r="M60" s="125"/>
      <c r="N60" s="125"/>
      <c r="O60" s="5">
        <v>934</v>
      </c>
      <c r="P60" s="125"/>
      <c r="Q60" s="125"/>
      <c r="R60" s="15">
        <f>E60-G60-H60-I60-J60-K60-L60-M60-N60-P60-Q60-O60</f>
        <v>0</v>
      </c>
    </row>
    <row r="61" spans="1:19" s="3" customFormat="1" x14ac:dyDescent="0.3">
      <c r="A61" s="16">
        <v>45175</v>
      </c>
      <c r="B61" s="3" t="s">
        <v>265</v>
      </c>
      <c r="C61" s="3" t="s">
        <v>20</v>
      </c>
      <c r="D61" s="38" t="s">
        <v>237</v>
      </c>
      <c r="E61" s="5">
        <v>10</v>
      </c>
      <c r="F61" s="5"/>
      <c r="G61" s="5"/>
      <c r="H61" s="5">
        <v>10</v>
      </c>
      <c r="I61" s="5"/>
      <c r="J61" s="5"/>
      <c r="K61" s="5"/>
      <c r="L61" s="5"/>
      <c r="M61" s="5"/>
      <c r="N61" s="5"/>
      <c r="O61" s="5"/>
      <c r="P61" s="5"/>
      <c r="Q61" s="5"/>
      <c r="R61" s="15">
        <f t="shared" ref="R61:R92" si="4">E61-G61-H61-I61-J61-K61-L61-M61-N61-P61-Q61-O61</f>
        <v>0</v>
      </c>
      <c r="S61" s="9"/>
    </row>
    <row r="62" spans="1:19" s="3" customFormat="1" x14ac:dyDescent="0.3">
      <c r="A62" s="16">
        <v>45189</v>
      </c>
      <c r="B62" s="3" t="s">
        <v>319</v>
      </c>
      <c r="C62" s="3" t="s">
        <v>20</v>
      </c>
      <c r="D62" s="38" t="s">
        <v>237</v>
      </c>
      <c r="E62" s="5">
        <v>150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>
        <v>150</v>
      </c>
      <c r="Q62" s="5"/>
      <c r="R62" s="15">
        <f t="shared" si="4"/>
        <v>0</v>
      </c>
      <c r="S62" s="9"/>
    </row>
    <row r="63" spans="1:19" s="3" customFormat="1" x14ac:dyDescent="0.3">
      <c r="A63" s="16">
        <v>45198</v>
      </c>
      <c r="B63" s="3" t="s">
        <v>239</v>
      </c>
      <c r="C63" s="3" t="s">
        <v>20</v>
      </c>
      <c r="D63" s="38" t="s">
        <v>237</v>
      </c>
      <c r="E63" s="5">
        <v>27000</v>
      </c>
      <c r="F63" s="5"/>
      <c r="G63" s="5"/>
      <c r="H63" s="5"/>
      <c r="I63" s="5"/>
      <c r="J63" s="5">
        <v>27000</v>
      </c>
      <c r="K63" s="5"/>
      <c r="L63" s="5"/>
      <c r="M63" s="5"/>
      <c r="N63" s="5"/>
      <c r="O63" s="5"/>
      <c r="P63" s="5"/>
      <c r="Q63" s="5"/>
      <c r="R63" s="15">
        <f t="shared" si="4"/>
        <v>0</v>
      </c>
      <c r="S63" s="9"/>
    </row>
    <row r="64" spans="1:19" x14ac:dyDescent="0.3">
      <c r="A64" s="16">
        <v>45223</v>
      </c>
      <c r="B64" s="3" t="s">
        <v>264</v>
      </c>
      <c r="C64" s="3" t="s">
        <v>20</v>
      </c>
      <c r="D64" s="38" t="s">
        <v>237</v>
      </c>
      <c r="E64" s="5">
        <v>1016.52</v>
      </c>
      <c r="F64" s="5"/>
      <c r="G64" s="5"/>
      <c r="H64" s="5"/>
      <c r="I64" s="5"/>
      <c r="J64" s="5"/>
      <c r="K64" s="5"/>
      <c r="L64" s="5"/>
      <c r="M64" s="5"/>
      <c r="N64" s="5">
        <v>1016.52</v>
      </c>
      <c r="O64" s="5"/>
      <c r="P64" s="5"/>
      <c r="Q64" s="5"/>
      <c r="R64" s="15">
        <f t="shared" si="4"/>
        <v>0</v>
      </c>
    </row>
    <row r="65" spans="1:19" x14ac:dyDescent="0.3">
      <c r="A65" s="16">
        <v>45239</v>
      </c>
      <c r="B65" s="3" t="s">
        <v>264</v>
      </c>
      <c r="C65" s="3" t="s">
        <v>20</v>
      </c>
      <c r="D65" s="38" t="s">
        <v>237</v>
      </c>
      <c r="E65" s="5">
        <v>1883.31</v>
      </c>
      <c r="F65" s="5"/>
      <c r="G65" s="5"/>
      <c r="H65" s="5"/>
      <c r="I65" s="5"/>
      <c r="J65" s="5"/>
      <c r="K65" s="5"/>
      <c r="L65" s="5"/>
      <c r="M65" s="5"/>
      <c r="N65" s="5">
        <v>1883.31</v>
      </c>
      <c r="O65" s="5"/>
      <c r="P65" s="5"/>
      <c r="Q65" s="5"/>
      <c r="R65" s="15">
        <f t="shared" si="4"/>
        <v>0</v>
      </c>
      <c r="S65" s="22"/>
    </row>
    <row r="66" spans="1:19" x14ac:dyDescent="0.3">
      <c r="A66" s="16">
        <v>45296</v>
      </c>
      <c r="B66" s="3" t="s">
        <v>390</v>
      </c>
      <c r="C66" s="3" t="s">
        <v>20</v>
      </c>
      <c r="D66" s="38" t="s">
        <v>237</v>
      </c>
      <c r="E66" s="5">
        <v>7.5</v>
      </c>
      <c r="F66" s="5"/>
      <c r="G66" s="5"/>
      <c r="H66" s="5">
        <v>7.5</v>
      </c>
      <c r="I66" s="5"/>
      <c r="J66" s="5"/>
      <c r="K66" s="5"/>
      <c r="L66" s="5"/>
      <c r="M66" s="5"/>
      <c r="N66" s="5"/>
      <c r="O66" s="5"/>
      <c r="P66" s="5"/>
      <c r="Q66" s="5"/>
      <c r="R66" s="15">
        <f t="shared" si="4"/>
        <v>0</v>
      </c>
      <c r="S66" s="22"/>
    </row>
    <row r="67" spans="1:19" x14ac:dyDescent="0.3">
      <c r="A67" s="16">
        <v>45296</v>
      </c>
      <c r="B67" s="3" t="s">
        <v>265</v>
      </c>
      <c r="C67" s="3" t="s">
        <v>20</v>
      </c>
      <c r="D67" s="38" t="s">
        <v>237</v>
      </c>
      <c r="E67" s="5">
        <v>10</v>
      </c>
      <c r="F67" s="5"/>
      <c r="G67" s="5"/>
      <c r="H67" s="5">
        <v>10</v>
      </c>
      <c r="I67" s="5"/>
      <c r="J67" s="5"/>
      <c r="K67" s="5"/>
      <c r="L67" s="5"/>
      <c r="M67" s="5"/>
      <c r="N67" s="5"/>
      <c r="O67" s="5"/>
      <c r="P67" s="5"/>
      <c r="Q67" s="5"/>
      <c r="R67" s="15">
        <f t="shared" si="4"/>
        <v>0</v>
      </c>
      <c r="S67" s="22"/>
    </row>
    <row r="68" spans="1:19" x14ac:dyDescent="0.3">
      <c r="A68" s="16">
        <v>45296</v>
      </c>
      <c r="B68" s="3" t="s">
        <v>265</v>
      </c>
      <c r="C68" s="3" t="s">
        <v>20</v>
      </c>
      <c r="D68" s="38" t="s">
        <v>237</v>
      </c>
      <c r="E68" s="5">
        <v>15</v>
      </c>
      <c r="F68" s="5"/>
      <c r="G68" s="5"/>
      <c r="H68" s="5">
        <v>15</v>
      </c>
      <c r="I68" s="5"/>
      <c r="J68" s="5"/>
      <c r="K68" s="5"/>
      <c r="L68" s="5"/>
      <c r="M68" s="5"/>
      <c r="N68" s="5"/>
      <c r="O68" s="5"/>
      <c r="P68" s="5"/>
      <c r="Q68" s="5"/>
      <c r="R68" s="15">
        <f t="shared" si="4"/>
        <v>0</v>
      </c>
      <c r="S68" s="22"/>
    </row>
    <row r="69" spans="1:19" x14ac:dyDescent="0.3">
      <c r="A69" s="16">
        <v>45297</v>
      </c>
      <c r="B69" s="3" t="s">
        <v>265</v>
      </c>
      <c r="C69" s="3" t="s">
        <v>20</v>
      </c>
      <c r="D69" s="38" t="s">
        <v>237</v>
      </c>
      <c r="E69" s="5">
        <v>20</v>
      </c>
      <c r="F69" s="5"/>
      <c r="G69" s="5"/>
      <c r="H69" s="5">
        <v>20</v>
      </c>
      <c r="I69" s="5"/>
      <c r="J69" s="5"/>
      <c r="K69" s="5"/>
      <c r="L69" s="5"/>
      <c r="M69" s="5"/>
      <c r="N69" s="5"/>
      <c r="O69" s="5"/>
      <c r="P69" s="5"/>
      <c r="Q69" s="5"/>
      <c r="R69" s="15">
        <f t="shared" si="4"/>
        <v>0</v>
      </c>
      <c r="S69" s="22"/>
    </row>
    <row r="70" spans="1:19" x14ac:dyDescent="0.3">
      <c r="A70" s="16">
        <v>45298</v>
      </c>
      <c r="B70" s="3" t="s">
        <v>265</v>
      </c>
      <c r="C70" s="3" t="s">
        <v>20</v>
      </c>
      <c r="D70" s="38" t="s">
        <v>237</v>
      </c>
      <c r="E70" s="5">
        <v>10</v>
      </c>
      <c r="F70" s="5"/>
      <c r="G70" s="5"/>
      <c r="H70" s="5">
        <v>10</v>
      </c>
      <c r="I70" s="5"/>
      <c r="J70" s="5"/>
      <c r="K70" s="5"/>
      <c r="L70" s="5"/>
      <c r="M70" s="5"/>
      <c r="N70" s="5"/>
      <c r="O70" s="5"/>
      <c r="P70" s="5"/>
      <c r="Q70" s="5"/>
      <c r="R70" s="15">
        <f t="shared" si="4"/>
        <v>0</v>
      </c>
      <c r="S70" s="22"/>
    </row>
    <row r="71" spans="1:19" x14ac:dyDescent="0.3">
      <c r="A71" s="16">
        <v>45298</v>
      </c>
      <c r="B71" s="3" t="s">
        <v>265</v>
      </c>
      <c r="C71" s="3" t="s">
        <v>20</v>
      </c>
      <c r="D71" s="38" t="s">
        <v>237</v>
      </c>
      <c r="E71" s="5">
        <v>20</v>
      </c>
      <c r="F71" s="5"/>
      <c r="G71" s="5"/>
      <c r="H71" s="5">
        <v>20</v>
      </c>
      <c r="I71" s="5"/>
      <c r="J71" s="5"/>
      <c r="K71" s="5"/>
      <c r="L71" s="5"/>
      <c r="M71" s="5"/>
      <c r="N71" s="5"/>
      <c r="O71" s="5"/>
      <c r="P71" s="5"/>
      <c r="Q71" s="5"/>
      <c r="R71" s="15">
        <f t="shared" si="4"/>
        <v>0</v>
      </c>
      <c r="S71" s="22"/>
    </row>
    <row r="72" spans="1:19" x14ac:dyDescent="0.3">
      <c r="A72" s="16">
        <v>45299</v>
      </c>
      <c r="B72" s="3" t="s">
        <v>265</v>
      </c>
      <c r="C72" s="3" t="s">
        <v>20</v>
      </c>
      <c r="D72" s="38" t="s">
        <v>237</v>
      </c>
      <c r="E72" s="5">
        <v>20</v>
      </c>
      <c r="F72" s="5"/>
      <c r="G72" s="5"/>
      <c r="H72" s="5">
        <v>20</v>
      </c>
      <c r="I72" s="5"/>
      <c r="J72" s="5"/>
      <c r="K72" s="5"/>
      <c r="L72" s="5"/>
      <c r="M72" s="5"/>
      <c r="N72" s="5"/>
      <c r="O72" s="5"/>
      <c r="P72" s="5"/>
      <c r="Q72" s="5"/>
      <c r="R72" s="15">
        <f t="shared" si="4"/>
        <v>0</v>
      </c>
      <c r="S72" s="22"/>
    </row>
    <row r="73" spans="1:19" x14ac:dyDescent="0.3">
      <c r="A73" s="16">
        <v>45299</v>
      </c>
      <c r="B73" s="3" t="s">
        <v>265</v>
      </c>
      <c r="C73" s="3" t="s">
        <v>20</v>
      </c>
      <c r="D73" s="38" t="s">
        <v>237</v>
      </c>
      <c r="E73" s="5">
        <v>20</v>
      </c>
      <c r="F73" s="5"/>
      <c r="G73" s="5"/>
      <c r="H73" s="5">
        <v>20</v>
      </c>
      <c r="I73" s="5"/>
      <c r="J73" s="5"/>
      <c r="K73" s="5"/>
      <c r="L73" s="5"/>
      <c r="M73" s="5"/>
      <c r="N73" s="5"/>
      <c r="O73" s="5"/>
      <c r="P73" s="5"/>
      <c r="Q73" s="5"/>
      <c r="R73" s="15">
        <f t="shared" si="4"/>
        <v>0</v>
      </c>
      <c r="S73" s="22"/>
    </row>
    <row r="74" spans="1:19" x14ac:dyDescent="0.3">
      <c r="A74" s="16">
        <v>45299</v>
      </c>
      <c r="B74" s="3" t="s">
        <v>265</v>
      </c>
      <c r="C74" s="3" t="s">
        <v>20</v>
      </c>
      <c r="D74" s="38" t="s">
        <v>237</v>
      </c>
      <c r="E74" s="5">
        <v>10</v>
      </c>
      <c r="F74" s="5"/>
      <c r="G74" s="5"/>
      <c r="H74" s="5">
        <v>10</v>
      </c>
      <c r="I74" s="5"/>
      <c r="J74" s="5"/>
      <c r="K74" s="5"/>
      <c r="L74" s="5"/>
      <c r="M74" s="5"/>
      <c r="N74" s="5"/>
      <c r="O74" s="5"/>
      <c r="P74" s="5"/>
      <c r="Q74" s="5"/>
      <c r="R74" s="15">
        <f t="shared" si="4"/>
        <v>0</v>
      </c>
      <c r="S74" s="22"/>
    </row>
    <row r="75" spans="1:19" x14ac:dyDescent="0.3">
      <c r="A75" s="16">
        <v>45300</v>
      </c>
      <c r="B75" s="3" t="s">
        <v>265</v>
      </c>
      <c r="C75" s="3" t="s">
        <v>20</v>
      </c>
      <c r="D75" s="38" t="s">
        <v>237</v>
      </c>
      <c r="E75" s="5">
        <v>20</v>
      </c>
      <c r="F75" s="5"/>
      <c r="G75" s="5"/>
      <c r="H75" s="5">
        <v>20</v>
      </c>
      <c r="I75" s="5"/>
      <c r="J75" s="5"/>
      <c r="K75" s="5"/>
      <c r="L75" s="5"/>
      <c r="M75" s="5"/>
      <c r="N75" s="5"/>
      <c r="O75" s="5"/>
      <c r="P75" s="5"/>
      <c r="Q75" s="5"/>
      <c r="R75" s="15">
        <f t="shared" si="4"/>
        <v>0</v>
      </c>
      <c r="S75" s="22"/>
    </row>
    <row r="76" spans="1:19" x14ac:dyDescent="0.3">
      <c r="A76" s="16">
        <v>45301</v>
      </c>
      <c r="B76" s="3" t="s">
        <v>265</v>
      </c>
      <c r="C76" s="3" t="s">
        <v>20</v>
      </c>
      <c r="D76" s="38" t="s">
        <v>237</v>
      </c>
      <c r="E76" s="5">
        <v>7.5</v>
      </c>
      <c r="F76" s="5"/>
      <c r="G76" s="5"/>
      <c r="H76" s="5">
        <v>7.5</v>
      </c>
      <c r="I76" s="5"/>
      <c r="J76" s="5"/>
      <c r="K76" s="5"/>
      <c r="L76" s="5"/>
      <c r="M76" s="5"/>
      <c r="N76" s="5"/>
      <c r="O76" s="5"/>
      <c r="P76" s="5"/>
      <c r="Q76" s="5"/>
      <c r="R76" s="15">
        <f t="shared" si="4"/>
        <v>0</v>
      </c>
      <c r="S76" s="22"/>
    </row>
    <row r="77" spans="1:19" x14ac:dyDescent="0.3">
      <c r="A77" s="16">
        <v>45301</v>
      </c>
      <c r="B77" s="3" t="s">
        <v>265</v>
      </c>
      <c r="C77" s="3" t="s">
        <v>20</v>
      </c>
      <c r="D77" s="38" t="s">
        <v>237</v>
      </c>
      <c r="E77" s="5">
        <v>20</v>
      </c>
      <c r="F77" s="5"/>
      <c r="G77" s="5"/>
      <c r="H77" s="5">
        <v>20</v>
      </c>
      <c r="I77" s="5"/>
      <c r="J77" s="5"/>
      <c r="K77" s="5"/>
      <c r="L77" s="5"/>
      <c r="M77" s="5"/>
      <c r="N77" s="5"/>
      <c r="O77" s="5"/>
      <c r="P77" s="5"/>
      <c r="Q77" s="5"/>
      <c r="R77" s="15">
        <f t="shared" si="4"/>
        <v>0</v>
      </c>
      <c r="S77" s="22"/>
    </row>
    <row r="78" spans="1:19" x14ac:dyDescent="0.3">
      <c r="A78" s="16">
        <v>45301</v>
      </c>
      <c r="B78" s="3" t="s">
        <v>265</v>
      </c>
      <c r="C78" s="3" t="s">
        <v>20</v>
      </c>
      <c r="D78" s="38" t="s">
        <v>237</v>
      </c>
      <c r="E78" s="5">
        <v>20</v>
      </c>
      <c r="F78" s="5"/>
      <c r="G78" s="5"/>
      <c r="H78" s="5">
        <v>20</v>
      </c>
      <c r="I78" s="5"/>
      <c r="J78" s="5"/>
      <c r="K78" s="5"/>
      <c r="L78" s="5"/>
      <c r="M78" s="5"/>
      <c r="N78" s="5"/>
      <c r="O78" s="5"/>
      <c r="P78" s="5"/>
      <c r="Q78" s="5"/>
      <c r="R78" s="15">
        <f t="shared" si="4"/>
        <v>0</v>
      </c>
      <c r="S78" s="22"/>
    </row>
    <row r="79" spans="1:19" x14ac:dyDescent="0.3">
      <c r="A79" s="16">
        <v>45304</v>
      </c>
      <c r="B79" s="3" t="s">
        <v>265</v>
      </c>
      <c r="C79" s="3" t="s">
        <v>20</v>
      </c>
      <c r="D79" s="38" t="s">
        <v>237</v>
      </c>
      <c r="E79" s="5">
        <v>20</v>
      </c>
      <c r="F79" s="5"/>
      <c r="G79" s="5"/>
      <c r="H79" s="5">
        <v>20</v>
      </c>
      <c r="I79" s="5"/>
      <c r="J79" s="5"/>
      <c r="K79" s="5"/>
      <c r="L79" s="5"/>
      <c r="M79" s="5"/>
      <c r="N79" s="5"/>
      <c r="O79" s="5"/>
      <c r="P79" s="5"/>
      <c r="Q79" s="5"/>
      <c r="R79" s="15">
        <f t="shared" si="4"/>
        <v>0</v>
      </c>
      <c r="S79" s="22"/>
    </row>
    <row r="80" spans="1:19" x14ac:dyDescent="0.3">
      <c r="A80" s="16">
        <v>45304</v>
      </c>
      <c r="B80" s="3" t="s">
        <v>265</v>
      </c>
      <c r="C80" s="3" t="s">
        <v>20</v>
      </c>
      <c r="D80" s="38" t="s">
        <v>237</v>
      </c>
      <c r="E80" s="5">
        <v>10</v>
      </c>
      <c r="F80" s="5"/>
      <c r="G80" s="5"/>
      <c r="H80" s="5">
        <v>10</v>
      </c>
      <c r="I80" s="5"/>
      <c r="J80" s="5"/>
      <c r="K80" s="5"/>
      <c r="L80" s="5"/>
      <c r="M80" s="5"/>
      <c r="N80" s="5"/>
      <c r="O80" s="5"/>
      <c r="P80" s="5"/>
      <c r="Q80" s="5"/>
      <c r="R80" s="15">
        <f t="shared" si="4"/>
        <v>0</v>
      </c>
      <c r="S80" s="22"/>
    </row>
    <row r="81" spans="1:19" x14ac:dyDescent="0.3">
      <c r="A81" s="16">
        <v>45306</v>
      </c>
      <c r="B81" s="3" t="s">
        <v>265</v>
      </c>
      <c r="C81" s="3" t="s">
        <v>20</v>
      </c>
      <c r="D81" s="38" t="s">
        <v>237</v>
      </c>
      <c r="E81" s="5">
        <v>20</v>
      </c>
      <c r="F81" s="5"/>
      <c r="G81" s="5"/>
      <c r="H81" s="5">
        <v>20</v>
      </c>
      <c r="I81" s="5"/>
      <c r="J81" s="5"/>
      <c r="K81" s="5"/>
      <c r="L81" s="5"/>
      <c r="M81" s="5"/>
      <c r="N81" s="5"/>
      <c r="O81" s="5"/>
      <c r="P81" s="5"/>
      <c r="Q81" s="5"/>
      <c r="R81" s="15">
        <f t="shared" si="4"/>
        <v>0</v>
      </c>
      <c r="S81" s="22"/>
    </row>
    <row r="82" spans="1:19" x14ac:dyDescent="0.3">
      <c r="A82" s="16">
        <v>45306</v>
      </c>
      <c r="B82" s="3" t="s">
        <v>265</v>
      </c>
      <c r="C82" s="3" t="s">
        <v>20</v>
      </c>
      <c r="D82" s="38" t="s">
        <v>237</v>
      </c>
      <c r="E82" s="5">
        <v>20</v>
      </c>
      <c r="F82" s="5"/>
      <c r="G82" s="5"/>
      <c r="H82" s="5">
        <v>20</v>
      </c>
      <c r="I82" s="5"/>
      <c r="J82" s="5"/>
      <c r="K82" s="5"/>
      <c r="L82" s="5"/>
      <c r="M82" s="5"/>
      <c r="N82" s="5"/>
      <c r="O82" s="5"/>
      <c r="P82" s="5"/>
      <c r="Q82" s="5"/>
      <c r="R82" s="15">
        <f t="shared" si="4"/>
        <v>0</v>
      </c>
      <c r="S82" s="22"/>
    </row>
    <row r="83" spans="1:19" x14ac:dyDescent="0.3">
      <c r="A83" s="16">
        <v>45311</v>
      </c>
      <c r="B83" s="3" t="s">
        <v>265</v>
      </c>
      <c r="C83" s="3" t="s">
        <v>20</v>
      </c>
      <c r="D83" s="38" t="s">
        <v>237</v>
      </c>
      <c r="E83" s="5">
        <v>7.5</v>
      </c>
      <c r="F83" s="5"/>
      <c r="G83" s="5"/>
      <c r="H83" s="5">
        <v>7.5</v>
      </c>
      <c r="I83" s="5"/>
      <c r="J83" s="5"/>
      <c r="K83" s="5"/>
      <c r="L83" s="5"/>
      <c r="M83" s="5"/>
      <c r="N83" s="5"/>
      <c r="O83" s="5"/>
      <c r="P83" s="5"/>
      <c r="Q83" s="5"/>
      <c r="R83" s="15">
        <f t="shared" si="4"/>
        <v>0</v>
      </c>
      <c r="S83" s="22"/>
    </row>
    <row r="84" spans="1:19" x14ac:dyDescent="0.3">
      <c r="A84" s="16">
        <v>45312</v>
      </c>
      <c r="B84" s="3" t="s">
        <v>391</v>
      </c>
      <c r="C84" s="3" t="s">
        <v>20</v>
      </c>
      <c r="D84" s="38" t="s">
        <v>237</v>
      </c>
      <c r="E84" s="5">
        <v>1464.9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>
        <v>1464.9</v>
      </c>
      <c r="Q84" s="5"/>
      <c r="R84" s="15">
        <f t="shared" si="4"/>
        <v>0</v>
      </c>
      <c r="S84" s="22"/>
    </row>
    <row r="85" spans="1:19" x14ac:dyDescent="0.3">
      <c r="A85" s="16">
        <v>45314</v>
      </c>
      <c r="B85" s="3" t="s">
        <v>265</v>
      </c>
      <c r="C85" s="3" t="s">
        <v>20</v>
      </c>
      <c r="D85" s="38" t="s">
        <v>237</v>
      </c>
      <c r="E85" s="5">
        <v>20</v>
      </c>
      <c r="F85" s="5"/>
      <c r="G85" s="5"/>
      <c r="H85" s="5">
        <v>20</v>
      </c>
      <c r="I85" s="5"/>
      <c r="J85" s="5"/>
      <c r="K85" s="5"/>
      <c r="L85" s="5"/>
      <c r="M85" s="5"/>
      <c r="N85" s="5"/>
      <c r="O85" s="5"/>
      <c r="P85" s="5"/>
      <c r="Q85" s="5"/>
      <c r="R85" s="15">
        <f t="shared" si="4"/>
        <v>0</v>
      </c>
      <c r="S85" s="22"/>
    </row>
    <row r="86" spans="1:19" x14ac:dyDescent="0.3">
      <c r="A86" s="16">
        <v>45320</v>
      </c>
      <c r="B86" s="3" t="s">
        <v>265</v>
      </c>
      <c r="C86" s="3" t="s">
        <v>20</v>
      </c>
      <c r="D86" s="38" t="s">
        <v>237</v>
      </c>
      <c r="E86" s="5">
        <v>20</v>
      </c>
      <c r="F86" s="5"/>
      <c r="G86" s="5"/>
      <c r="H86" s="5">
        <v>20</v>
      </c>
      <c r="I86" s="5"/>
      <c r="J86" s="5"/>
      <c r="K86" s="5"/>
      <c r="L86" s="5"/>
      <c r="M86" s="5"/>
      <c r="N86" s="5"/>
      <c r="O86" s="5"/>
      <c r="P86" s="5"/>
      <c r="Q86" s="5"/>
      <c r="R86" s="15">
        <f t="shared" si="4"/>
        <v>0</v>
      </c>
      <c r="S86" s="22"/>
    </row>
    <row r="87" spans="1:19" x14ac:dyDescent="0.3">
      <c r="A87" s="16">
        <v>45324</v>
      </c>
      <c r="B87" s="3" t="s">
        <v>396</v>
      </c>
      <c r="C87" s="3" t="s">
        <v>20</v>
      </c>
      <c r="D87" s="38" t="s">
        <v>237</v>
      </c>
      <c r="E87" s="5">
        <v>1156.29</v>
      </c>
      <c r="F87" s="5"/>
      <c r="G87" s="5"/>
      <c r="H87" s="5"/>
      <c r="I87" s="5"/>
      <c r="J87" s="5"/>
      <c r="K87" s="5"/>
      <c r="L87" s="5"/>
      <c r="M87" s="5"/>
      <c r="N87" s="5">
        <v>1156.29</v>
      </c>
      <c r="O87" s="5"/>
      <c r="P87" s="5"/>
      <c r="Q87" s="5"/>
      <c r="R87" s="15">
        <f t="shared" si="4"/>
        <v>0</v>
      </c>
      <c r="S87" s="22"/>
    </row>
    <row r="88" spans="1:19" x14ac:dyDescent="0.3">
      <c r="A88" s="16">
        <v>45336</v>
      </c>
      <c r="B88" s="3" t="s">
        <v>265</v>
      </c>
      <c r="C88" s="3" t="s">
        <v>20</v>
      </c>
      <c r="D88" s="38" t="s">
        <v>237</v>
      </c>
      <c r="E88" s="5">
        <v>20</v>
      </c>
      <c r="F88" s="5"/>
      <c r="G88" s="5"/>
      <c r="H88" s="5">
        <v>20</v>
      </c>
      <c r="I88" s="125"/>
      <c r="J88" s="125"/>
      <c r="K88" s="125"/>
      <c r="L88" s="125"/>
      <c r="M88" s="125"/>
      <c r="N88" s="125"/>
      <c r="O88" s="125"/>
      <c r="P88" s="125"/>
      <c r="Q88" s="125"/>
      <c r="R88" s="41">
        <f t="shared" si="4"/>
        <v>0</v>
      </c>
      <c r="S88" s="22"/>
    </row>
    <row r="89" spans="1:19" x14ac:dyDescent="0.3">
      <c r="A89" s="16">
        <v>45371</v>
      </c>
      <c r="B89" s="3" t="s">
        <v>410</v>
      </c>
      <c r="C89" s="3" t="s">
        <v>20</v>
      </c>
      <c r="D89" s="38" t="s">
        <v>237</v>
      </c>
      <c r="E89" s="5">
        <v>12590.25</v>
      </c>
      <c r="F89" s="5"/>
      <c r="G89" s="5"/>
      <c r="H89" s="5"/>
      <c r="I89" s="5"/>
      <c r="J89" s="5"/>
      <c r="K89" s="5">
        <v>12590.25</v>
      </c>
      <c r="L89" s="5"/>
      <c r="M89" s="5"/>
      <c r="N89" s="5"/>
      <c r="O89" s="5"/>
      <c r="P89" s="5"/>
      <c r="Q89" s="5"/>
      <c r="R89" s="15">
        <f t="shared" si="4"/>
        <v>0</v>
      </c>
      <c r="S89" s="22"/>
    </row>
    <row r="90" spans="1:19" x14ac:dyDescent="0.3">
      <c r="A90" s="16">
        <v>45376</v>
      </c>
      <c r="B90" s="3" t="s">
        <v>411</v>
      </c>
      <c r="C90" s="3" t="s">
        <v>20</v>
      </c>
      <c r="D90" s="38" t="s">
        <v>237</v>
      </c>
      <c r="E90" s="5">
        <v>60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>
        <v>60</v>
      </c>
      <c r="Q90" s="5"/>
      <c r="R90" s="15">
        <f t="shared" si="4"/>
        <v>0</v>
      </c>
      <c r="S90" s="22"/>
    </row>
    <row r="91" spans="1:19" x14ac:dyDescent="0.3">
      <c r="A91" s="16">
        <v>45376</v>
      </c>
      <c r="B91" s="3" t="s">
        <v>411</v>
      </c>
      <c r="C91" s="3" t="s">
        <v>20</v>
      </c>
      <c r="D91" s="38" t="s">
        <v>237</v>
      </c>
      <c r="E91" s="5">
        <v>50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>
        <v>50</v>
      </c>
      <c r="Q91" s="5"/>
      <c r="R91" s="15">
        <f t="shared" si="4"/>
        <v>0</v>
      </c>
      <c r="S91" s="22"/>
    </row>
    <row r="92" spans="1:19" x14ac:dyDescent="0.3">
      <c r="A92" s="16">
        <v>45377</v>
      </c>
      <c r="B92" s="3" t="s">
        <v>265</v>
      </c>
      <c r="C92" s="3" t="s">
        <v>20</v>
      </c>
      <c r="D92" s="38" t="s">
        <v>237</v>
      </c>
      <c r="E92" s="5">
        <v>20</v>
      </c>
      <c r="F92" s="5"/>
      <c r="G92" s="5"/>
      <c r="H92" s="5">
        <v>20</v>
      </c>
      <c r="I92" s="5"/>
      <c r="J92" s="5"/>
      <c r="K92" s="5"/>
      <c r="L92" s="5"/>
      <c r="M92" s="5"/>
      <c r="N92" s="5"/>
      <c r="O92" s="5"/>
      <c r="P92" s="5"/>
      <c r="Q92" s="5"/>
      <c r="R92" s="15">
        <f t="shared" si="4"/>
        <v>0</v>
      </c>
      <c r="S92" s="22"/>
    </row>
    <row r="93" spans="1:19" x14ac:dyDescent="0.3">
      <c r="A93" s="131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41"/>
      <c r="S93" s="22"/>
    </row>
    <row r="94" spans="1:19" x14ac:dyDescent="0.3">
      <c r="A94" s="131"/>
      <c r="E94" s="125"/>
      <c r="F94" s="125"/>
      <c r="G94" s="125"/>
      <c r="H94" s="125"/>
      <c r="I94" s="125"/>
      <c r="J94" s="125"/>
      <c r="K94" s="125"/>
      <c r="L94" s="125"/>
      <c r="M94" s="125"/>
      <c r="N94" s="125"/>
      <c r="O94" s="125"/>
      <c r="P94" s="125"/>
      <c r="Q94" s="125"/>
      <c r="R94" s="41"/>
      <c r="S94" s="22"/>
    </row>
    <row r="95" spans="1:19" x14ac:dyDescent="0.3">
      <c r="A95" s="131"/>
      <c r="E95" s="125"/>
      <c r="F95" s="125"/>
      <c r="G95" s="125"/>
      <c r="H95" s="125"/>
      <c r="I95" s="125"/>
      <c r="J95" s="125"/>
      <c r="K95" s="125"/>
      <c r="L95" s="125"/>
      <c r="M95" s="125"/>
      <c r="N95" s="125"/>
      <c r="O95" s="125"/>
      <c r="P95" s="125"/>
      <c r="Q95" s="125"/>
      <c r="R95" s="41"/>
      <c r="S95" s="22"/>
    </row>
    <row r="96" spans="1:19" x14ac:dyDescent="0.3">
      <c r="A96" s="131"/>
      <c r="E96" s="125"/>
      <c r="F96" s="125"/>
      <c r="G96" s="125"/>
      <c r="H96" s="125"/>
      <c r="I96" s="125"/>
      <c r="J96" s="125"/>
      <c r="K96" s="125"/>
      <c r="L96" s="125"/>
      <c r="M96" s="125"/>
      <c r="N96" s="125"/>
      <c r="O96" s="125"/>
      <c r="P96" s="125"/>
      <c r="Q96" s="125"/>
      <c r="R96" s="41"/>
      <c r="S96" s="22"/>
    </row>
    <row r="97" spans="1:19" x14ac:dyDescent="0.3">
      <c r="A97" s="131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  <c r="P97" s="125"/>
      <c r="Q97" s="125"/>
      <c r="R97" s="41"/>
      <c r="S97" s="22"/>
    </row>
    <row r="98" spans="1:19" x14ac:dyDescent="0.3">
      <c r="A98" s="131"/>
      <c r="E98" s="125"/>
      <c r="F98" s="125"/>
      <c r="G98" s="125"/>
      <c r="H98" s="125"/>
      <c r="I98" s="125"/>
      <c r="J98" s="125"/>
      <c r="K98" s="125"/>
      <c r="L98" s="125"/>
      <c r="M98" s="125"/>
      <c r="N98" s="125"/>
      <c r="O98" s="125"/>
      <c r="P98" s="125"/>
      <c r="Q98" s="125"/>
      <c r="R98" s="41"/>
      <c r="S98" s="22"/>
    </row>
    <row r="99" spans="1:19" x14ac:dyDescent="0.3">
      <c r="A99" s="131"/>
      <c r="E99" s="125"/>
      <c r="F99" s="125"/>
      <c r="G99" s="125"/>
      <c r="H99" s="125"/>
      <c r="I99" s="125"/>
      <c r="J99" s="125"/>
      <c r="K99" s="125"/>
      <c r="L99" s="125"/>
      <c r="M99" s="125"/>
      <c r="N99" s="125"/>
      <c r="O99" s="125"/>
      <c r="P99" s="125"/>
      <c r="Q99" s="125"/>
      <c r="R99" s="41"/>
      <c r="S99" s="22"/>
    </row>
    <row r="100" spans="1:19" x14ac:dyDescent="0.3">
      <c r="A100" s="131"/>
      <c r="E100" s="125"/>
      <c r="F100" s="125"/>
      <c r="G100" s="125"/>
      <c r="H100" s="125"/>
      <c r="I100" s="125"/>
      <c r="J100" s="125"/>
      <c r="K100" s="125"/>
      <c r="L100" s="125"/>
      <c r="M100" s="125"/>
      <c r="N100" s="125"/>
      <c r="O100" s="125"/>
      <c r="P100" s="125"/>
      <c r="Q100" s="125"/>
      <c r="R100" s="41"/>
      <c r="S100" s="22"/>
    </row>
    <row r="101" spans="1:19" x14ac:dyDescent="0.3">
      <c r="A101" s="131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  <c r="O101" s="125"/>
      <c r="P101" s="125"/>
      <c r="Q101" s="125"/>
      <c r="R101" s="41"/>
      <c r="S101" s="22"/>
    </row>
    <row r="102" spans="1:19" x14ac:dyDescent="0.3">
      <c r="A102" s="131"/>
      <c r="E102" s="125"/>
      <c r="F102" s="125"/>
      <c r="G102" s="125"/>
      <c r="H102" s="125"/>
      <c r="I102" s="125"/>
      <c r="J102" s="125"/>
      <c r="K102" s="125"/>
      <c r="L102" s="125"/>
      <c r="M102" s="125"/>
      <c r="N102" s="125"/>
      <c r="O102" s="125"/>
      <c r="P102" s="125"/>
      <c r="Q102" s="125"/>
      <c r="R102" s="41"/>
      <c r="S102" s="22"/>
    </row>
    <row r="103" spans="1:19" x14ac:dyDescent="0.3">
      <c r="A103" s="131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41"/>
      <c r="S103" s="22"/>
    </row>
    <row r="104" spans="1:19" x14ac:dyDescent="0.3">
      <c r="A104" s="131"/>
      <c r="E104" s="125"/>
      <c r="F104" s="125"/>
      <c r="G104" s="125"/>
      <c r="H104" s="125"/>
      <c r="I104" s="125"/>
      <c r="J104" s="125"/>
      <c r="K104" s="125"/>
      <c r="L104" s="125"/>
      <c r="M104" s="125"/>
      <c r="N104" s="125"/>
      <c r="O104" s="125"/>
      <c r="P104" s="125"/>
      <c r="Q104" s="125"/>
      <c r="R104" s="41"/>
      <c r="S104" s="22"/>
    </row>
    <row r="105" spans="1:19" x14ac:dyDescent="0.3">
      <c r="A105" s="131"/>
      <c r="E105" s="125"/>
      <c r="F105" s="125"/>
      <c r="G105" s="125"/>
      <c r="H105" s="125"/>
      <c r="I105" s="125"/>
      <c r="J105" s="125"/>
      <c r="K105" s="125"/>
      <c r="L105" s="125"/>
      <c r="M105" s="125"/>
      <c r="N105" s="125"/>
      <c r="O105" s="125"/>
      <c r="P105" s="125"/>
      <c r="Q105" s="125"/>
      <c r="R105" s="41"/>
      <c r="S105" s="22"/>
    </row>
    <row r="106" spans="1:19" x14ac:dyDescent="0.3">
      <c r="R106" s="41"/>
      <c r="S106" s="22"/>
    </row>
    <row r="107" spans="1:19" x14ac:dyDescent="0.3">
      <c r="R107" s="41"/>
      <c r="S107" s="22"/>
    </row>
    <row r="108" spans="1:19" x14ac:dyDescent="0.3">
      <c r="R108" s="41"/>
      <c r="S108" s="22"/>
    </row>
    <row r="109" spans="1:19" x14ac:dyDescent="0.3">
      <c r="R109" s="41"/>
      <c r="S109" s="22"/>
    </row>
    <row r="110" spans="1:19" x14ac:dyDescent="0.3">
      <c r="R110" s="41"/>
      <c r="S110" s="22"/>
    </row>
    <row r="111" spans="1:19" x14ac:dyDescent="0.3">
      <c r="R111" s="41"/>
      <c r="S111" s="22"/>
    </row>
    <row r="112" spans="1:19" x14ac:dyDescent="0.3">
      <c r="R112" s="41"/>
      <c r="S112" s="22"/>
    </row>
    <row r="113" spans="4:19" x14ac:dyDescent="0.3">
      <c r="R113" s="41"/>
      <c r="S113" s="22"/>
    </row>
    <row r="114" spans="4:19" x14ac:dyDescent="0.3">
      <c r="R114" s="41"/>
      <c r="S114" s="22"/>
    </row>
    <row r="115" spans="4:19" x14ac:dyDescent="0.3">
      <c r="R115" s="41"/>
      <c r="S115" s="22"/>
    </row>
    <row r="116" spans="4:19" x14ac:dyDescent="0.3">
      <c r="R116" s="41"/>
      <c r="S116" s="22"/>
    </row>
    <row r="117" spans="4:19" x14ac:dyDescent="0.3">
      <c r="R117" s="41"/>
      <c r="S117" s="22"/>
    </row>
    <row r="118" spans="4:19" x14ac:dyDescent="0.3">
      <c r="R118" s="41"/>
      <c r="S118" s="22"/>
    </row>
    <row r="119" spans="4:19" x14ac:dyDescent="0.3">
      <c r="R119" s="41"/>
      <c r="S119" s="22"/>
    </row>
    <row r="120" spans="4:19" x14ac:dyDescent="0.3">
      <c r="R120" s="41"/>
      <c r="S120" s="22"/>
    </row>
    <row r="121" spans="4:19" x14ac:dyDescent="0.3">
      <c r="R121" s="41"/>
      <c r="S121" s="22"/>
    </row>
    <row r="122" spans="4:19" x14ac:dyDescent="0.3">
      <c r="R122" s="41"/>
      <c r="S122" s="22"/>
    </row>
    <row r="123" spans="4:19" x14ac:dyDescent="0.3">
      <c r="R123" s="41"/>
      <c r="S123" s="22"/>
    </row>
    <row r="124" spans="4:19" x14ac:dyDescent="0.3">
      <c r="D124" s="22"/>
      <c r="R124" s="41"/>
      <c r="S124" s="22"/>
    </row>
    <row r="125" spans="4:19" x14ac:dyDescent="0.3">
      <c r="D125" s="22"/>
      <c r="R125" s="41"/>
      <c r="S125" s="22"/>
    </row>
    <row r="126" spans="4:19" x14ac:dyDescent="0.3">
      <c r="D126" s="22"/>
      <c r="R126" s="41"/>
      <c r="S126" s="22"/>
    </row>
    <row r="127" spans="4:19" x14ac:dyDescent="0.3">
      <c r="D127" s="22"/>
      <c r="R127" s="41"/>
      <c r="S127" s="22"/>
    </row>
    <row r="128" spans="4:19" x14ac:dyDescent="0.3">
      <c r="D128" s="22"/>
      <c r="R128" s="41"/>
      <c r="S128" s="22"/>
    </row>
    <row r="129" spans="4:19" x14ac:dyDescent="0.3">
      <c r="D129" s="22"/>
      <c r="R129" s="41"/>
      <c r="S129" s="22"/>
    </row>
    <row r="130" spans="4:19" x14ac:dyDescent="0.3">
      <c r="D130" s="22"/>
      <c r="R130" s="41"/>
      <c r="S130" s="22"/>
    </row>
    <row r="131" spans="4:19" x14ac:dyDescent="0.3">
      <c r="D131" s="22"/>
      <c r="R131" s="41"/>
      <c r="S131" s="22"/>
    </row>
    <row r="132" spans="4:19" x14ac:dyDescent="0.3">
      <c r="D132" s="22"/>
      <c r="R132" s="41"/>
      <c r="S132" s="22"/>
    </row>
    <row r="133" spans="4:19" x14ac:dyDescent="0.3">
      <c r="D133" s="22"/>
      <c r="R133" s="41"/>
      <c r="S133" s="22"/>
    </row>
    <row r="134" spans="4:19" x14ac:dyDescent="0.3">
      <c r="D134" s="22"/>
      <c r="R134" s="41"/>
      <c r="S134" s="22"/>
    </row>
    <row r="135" spans="4:19" x14ac:dyDescent="0.3">
      <c r="D135" s="22"/>
      <c r="R135" s="41"/>
      <c r="S135" s="22"/>
    </row>
    <row r="136" spans="4:19" x14ac:dyDescent="0.3">
      <c r="D136" s="22"/>
      <c r="R136" s="41"/>
      <c r="S136" s="22"/>
    </row>
    <row r="137" spans="4:19" x14ac:dyDescent="0.3">
      <c r="D137" s="22"/>
      <c r="R137" s="41"/>
      <c r="S137" s="22"/>
    </row>
    <row r="138" spans="4:19" x14ac:dyDescent="0.3">
      <c r="D138" s="22"/>
      <c r="R138" s="41"/>
      <c r="S138" s="22"/>
    </row>
    <row r="139" spans="4:19" x14ac:dyDescent="0.3">
      <c r="D139" s="22"/>
      <c r="R139" s="41"/>
      <c r="S139" s="22"/>
    </row>
    <row r="140" spans="4:19" x14ac:dyDescent="0.3">
      <c r="D140" s="22"/>
      <c r="R140" s="41"/>
      <c r="S140" s="22"/>
    </row>
    <row r="141" spans="4:19" x14ac:dyDescent="0.3">
      <c r="D141" s="22"/>
      <c r="R141" s="41"/>
      <c r="S141" s="22"/>
    </row>
    <row r="142" spans="4:19" x14ac:dyDescent="0.3">
      <c r="D142" s="22"/>
      <c r="R142" s="41"/>
      <c r="S142" s="22"/>
    </row>
    <row r="143" spans="4:19" x14ac:dyDescent="0.3">
      <c r="D143" s="22"/>
      <c r="R143" s="41"/>
      <c r="S143" s="22"/>
    </row>
    <row r="144" spans="4:19" x14ac:dyDescent="0.3">
      <c r="D144" s="22"/>
      <c r="R144" s="41"/>
      <c r="S144" s="22"/>
    </row>
    <row r="145" spans="4:19" x14ac:dyDescent="0.3">
      <c r="D145" s="22"/>
      <c r="R145" s="41"/>
      <c r="S145" s="22"/>
    </row>
    <row r="146" spans="4:19" x14ac:dyDescent="0.3">
      <c r="D146" s="22"/>
      <c r="R146" s="41"/>
      <c r="S146" s="22"/>
    </row>
    <row r="147" spans="4:19" x14ac:dyDescent="0.3">
      <c r="D147" s="22"/>
      <c r="R147" s="41"/>
      <c r="S147" s="22"/>
    </row>
    <row r="148" spans="4:19" x14ac:dyDescent="0.3">
      <c r="D148" s="22"/>
      <c r="R148" s="41"/>
      <c r="S148" s="22"/>
    </row>
    <row r="149" spans="4:19" x14ac:dyDescent="0.3">
      <c r="D149" s="22"/>
      <c r="R149" s="41"/>
      <c r="S149" s="22"/>
    </row>
    <row r="150" spans="4:19" x14ac:dyDescent="0.3">
      <c r="D150" s="22"/>
      <c r="R150" s="41"/>
      <c r="S150" s="22"/>
    </row>
    <row r="151" spans="4:19" x14ac:dyDescent="0.3">
      <c r="D151" s="22"/>
      <c r="R151" s="41"/>
      <c r="S151" s="22"/>
    </row>
    <row r="152" spans="4:19" x14ac:dyDescent="0.3">
      <c r="D152" s="22"/>
      <c r="R152" s="41"/>
      <c r="S152" s="22"/>
    </row>
    <row r="153" spans="4:19" x14ac:dyDescent="0.3">
      <c r="D153" s="22"/>
      <c r="R153" s="41"/>
      <c r="S153" s="22"/>
    </row>
    <row r="154" spans="4:19" x14ac:dyDescent="0.3">
      <c r="D154" s="22"/>
      <c r="R154" s="41"/>
      <c r="S154" s="22"/>
    </row>
    <row r="155" spans="4:19" x14ac:dyDescent="0.3">
      <c r="D155" s="22"/>
      <c r="R155" s="41"/>
      <c r="S155" s="22"/>
    </row>
    <row r="156" spans="4:19" x14ac:dyDescent="0.3">
      <c r="D156" s="22"/>
      <c r="R156" s="41"/>
      <c r="S156" s="22"/>
    </row>
    <row r="157" spans="4:19" x14ac:dyDescent="0.3">
      <c r="D157" s="22"/>
      <c r="R157" s="41"/>
      <c r="S157" s="22"/>
    </row>
    <row r="158" spans="4:19" x14ac:dyDescent="0.3">
      <c r="D158" s="22"/>
      <c r="R158" s="41"/>
      <c r="S158" s="22"/>
    </row>
    <row r="159" spans="4:19" x14ac:dyDescent="0.3">
      <c r="D159" s="22"/>
      <c r="R159" s="41"/>
      <c r="S159" s="22"/>
    </row>
    <row r="160" spans="4:19" x14ac:dyDescent="0.3">
      <c r="D160" s="22"/>
      <c r="R160" s="41"/>
      <c r="S160" s="22"/>
    </row>
    <row r="161" spans="4:19" x14ac:dyDescent="0.3">
      <c r="D161" s="22"/>
      <c r="R161" s="41"/>
      <c r="S161" s="22"/>
    </row>
    <row r="162" spans="4:19" x14ac:dyDescent="0.3">
      <c r="D162" s="22"/>
      <c r="R162" s="41"/>
      <c r="S162" s="22"/>
    </row>
    <row r="163" spans="4:19" x14ac:dyDescent="0.3">
      <c r="D163" s="22"/>
      <c r="R163" s="41"/>
      <c r="S163" s="22"/>
    </row>
    <row r="164" spans="4:19" x14ac:dyDescent="0.3">
      <c r="D164" s="22"/>
      <c r="R164" s="41"/>
      <c r="S164" s="22"/>
    </row>
    <row r="165" spans="4:19" x14ac:dyDescent="0.3">
      <c r="D165" s="22"/>
      <c r="R165" s="41"/>
      <c r="S165" s="22"/>
    </row>
    <row r="166" spans="4:19" x14ac:dyDescent="0.3">
      <c r="D166" s="22"/>
      <c r="R166" s="41"/>
      <c r="S166" s="22"/>
    </row>
    <row r="167" spans="4:19" x14ac:dyDescent="0.3">
      <c r="D167" s="22"/>
      <c r="R167" s="41"/>
      <c r="S167" s="22"/>
    </row>
    <row r="168" spans="4:19" x14ac:dyDescent="0.3">
      <c r="D168" s="22"/>
      <c r="R168" s="41"/>
      <c r="S168" s="22"/>
    </row>
    <row r="169" spans="4:19" x14ac:dyDescent="0.3">
      <c r="D169" s="22"/>
      <c r="R169" s="41"/>
      <c r="S169" s="22"/>
    </row>
    <row r="170" spans="4:19" x14ac:dyDescent="0.3">
      <c r="D170" s="22"/>
      <c r="R170" s="41"/>
      <c r="S170" s="22"/>
    </row>
    <row r="171" spans="4:19" x14ac:dyDescent="0.3">
      <c r="D171" s="22"/>
      <c r="R171" s="41"/>
      <c r="S171" s="22"/>
    </row>
    <row r="172" spans="4:19" x14ac:dyDescent="0.3">
      <c r="D172" s="22"/>
      <c r="R172" s="41"/>
      <c r="S172" s="22"/>
    </row>
    <row r="173" spans="4:19" x14ac:dyDescent="0.3">
      <c r="D173" s="22"/>
      <c r="R173" s="41"/>
      <c r="S173" s="22"/>
    </row>
    <row r="174" spans="4:19" x14ac:dyDescent="0.3">
      <c r="D174" s="22"/>
      <c r="R174" s="41"/>
      <c r="S174" s="22"/>
    </row>
    <row r="175" spans="4:19" x14ac:dyDescent="0.3">
      <c r="D175" s="22"/>
      <c r="R175" s="41"/>
      <c r="S175" s="22"/>
    </row>
  </sheetData>
  <mergeCells count="2">
    <mergeCell ref="A1:R1"/>
    <mergeCell ref="A3:R3"/>
  </mergeCells>
  <phoneticPr fontId="4" type="noConversion"/>
  <pageMargins left="0" right="0" top="0.74803149606299213" bottom="0.74803149606299213" header="0.31496062992125984" footer="0.31496062992125984"/>
  <pageSetup paperSize="9" scale="7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470"/>
  <sheetViews>
    <sheetView zoomScale="96" zoomScaleNormal="96" workbookViewId="0">
      <pane ySplit="6" topLeftCell="A7" activePane="bottomLeft" state="frozen"/>
      <selection pane="bottomLeft" activeCell="A2" sqref="A2"/>
    </sheetView>
  </sheetViews>
  <sheetFormatPr defaultColWidth="9.109375" defaultRowHeight="14.4" x14ac:dyDescent="0.3"/>
  <cols>
    <col min="1" max="1" width="12.5546875" style="22" customWidth="1"/>
    <col min="2" max="2" width="39.5546875" style="22" customWidth="1"/>
    <col min="3" max="3" width="36.5546875" style="22" customWidth="1"/>
    <col min="4" max="4" width="9.44140625" style="22" customWidth="1"/>
    <col min="5" max="5" width="9.109375" style="127" customWidth="1"/>
    <col min="6" max="6" width="9.5546875" style="22" customWidth="1"/>
    <col min="7" max="8" width="9.33203125" style="22" customWidth="1"/>
    <col min="9" max="11" width="9.109375" style="22" customWidth="1"/>
    <col min="12" max="12" width="9.33203125" style="22" customWidth="1"/>
    <col min="13" max="46" width="9.109375" style="22" customWidth="1"/>
    <col min="47" max="47" width="9.33203125" style="22" customWidth="1"/>
    <col min="48" max="48" width="9.5546875" style="22" customWidth="1"/>
    <col min="49" max="49" width="11.44140625" style="22" customWidth="1"/>
    <col min="50" max="51" width="9.109375" style="22" customWidth="1"/>
    <col min="52" max="16384" width="9.109375" style="22"/>
  </cols>
  <sheetData>
    <row r="1" spans="1:54" s="3" customFormat="1" x14ac:dyDescent="0.3">
      <c r="A1" s="176" t="s">
        <v>19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1"/>
      <c r="AX1" s="9" t="s">
        <v>15</v>
      </c>
      <c r="AY1" s="10">
        <f>'Inc&amp;Exp'!F62+Payments!AR7</f>
        <v>71603.710000000006</v>
      </c>
    </row>
    <row r="2" spans="1:54" s="3" customFormat="1" x14ac:dyDescent="0.3">
      <c r="E2" s="24"/>
      <c r="F2" s="5"/>
      <c r="AX2" s="9" t="s">
        <v>16</v>
      </c>
      <c r="AY2" s="10">
        <f>AY1-F7</f>
        <v>0</v>
      </c>
    </row>
    <row r="3" spans="1:54" s="3" customFormat="1" x14ac:dyDescent="0.3">
      <c r="A3" s="177" t="s">
        <v>254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77"/>
      <c r="AD3" s="177"/>
      <c r="AE3" s="177"/>
      <c r="AF3" s="177"/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BB3" s="5"/>
    </row>
    <row r="4" spans="1:54" s="3" customFormat="1" x14ac:dyDescent="0.3">
      <c r="E4" s="24"/>
      <c r="AY4" s="5"/>
    </row>
    <row r="5" spans="1:54" s="12" customFormat="1" x14ac:dyDescent="0.3">
      <c r="A5" s="12" t="s">
        <v>1</v>
      </c>
      <c r="B5" s="12" t="s">
        <v>156</v>
      </c>
      <c r="C5" s="12" t="s">
        <v>2</v>
      </c>
      <c r="D5" s="12" t="s">
        <v>29</v>
      </c>
      <c r="E5" s="12" t="s">
        <v>3</v>
      </c>
      <c r="F5" s="12" t="s">
        <v>4</v>
      </c>
      <c r="G5" s="12" t="s">
        <v>43</v>
      </c>
      <c r="H5" s="12" t="s">
        <v>45</v>
      </c>
      <c r="I5" s="12" t="s">
        <v>46</v>
      </c>
      <c r="J5" s="12" t="s">
        <v>47</v>
      </c>
      <c r="K5" s="12" t="s">
        <v>48</v>
      </c>
      <c r="L5" s="12" t="s">
        <v>49</v>
      </c>
      <c r="M5" s="12" t="s">
        <v>50</v>
      </c>
      <c r="N5" s="12" t="s">
        <v>51</v>
      </c>
      <c r="O5" s="12" t="s">
        <v>52</v>
      </c>
      <c r="P5" s="12" t="s">
        <v>53</v>
      </c>
      <c r="Q5" s="12" t="s">
        <v>54</v>
      </c>
      <c r="R5" s="12" t="s">
        <v>55</v>
      </c>
      <c r="S5" s="12" t="s">
        <v>56</v>
      </c>
      <c r="T5" s="12" t="s">
        <v>57</v>
      </c>
      <c r="U5" s="12" t="s">
        <v>80</v>
      </c>
      <c r="V5" s="12" t="s">
        <v>81</v>
      </c>
      <c r="W5" s="12" t="s">
        <v>82</v>
      </c>
      <c r="X5" s="12" t="s">
        <v>83</v>
      </c>
      <c r="Y5" s="12" t="s">
        <v>84</v>
      </c>
      <c r="Z5" s="12" t="s">
        <v>90</v>
      </c>
      <c r="AA5" s="12" t="s">
        <v>91</v>
      </c>
      <c r="AB5" s="12" t="s">
        <v>92</v>
      </c>
      <c r="AC5" s="12" t="s">
        <v>93</v>
      </c>
      <c r="AD5" s="12" t="s">
        <v>94</v>
      </c>
      <c r="AE5" s="12" t="s">
        <v>95</v>
      </c>
      <c r="AF5" s="12" t="s">
        <v>96</v>
      </c>
      <c r="AG5" s="12" t="s">
        <v>97</v>
      </c>
      <c r="AH5" s="12" t="s">
        <v>98</v>
      </c>
      <c r="AI5" s="12" t="s">
        <v>69</v>
      </c>
      <c r="AJ5" s="12" t="s">
        <v>70</v>
      </c>
      <c r="AK5" s="12" t="s">
        <v>71</v>
      </c>
      <c r="AL5" s="12" t="s">
        <v>72</v>
      </c>
      <c r="AM5" s="12" t="s">
        <v>73</v>
      </c>
      <c r="AN5" s="12" t="s">
        <v>74</v>
      </c>
      <c r="AO5" s="12" t="s">
        <v>108</v>
      </c>
      <c r="AP5" s="12" t="s">
        <v>110</v>
      </c>
      <c r="AQ5" s="12" t="s">
        <v>111</v>
      </c>
      <c r="AT5" s="21" t="s">
        <v>35</v>
      </c>
      <c r="AU5" s="12" t="s">
        <v>112</v>
      </c>
      <c r="AV5" s="12" t="s">
        <v>32</v>
      </c>
      <c r="AW5" s="19">
        <f>F7-AW6</f>
        <v>0</v>
      </c>
      <c r="AX5" s="20" t="s">
        <v>155</v>
      </c>
      <c r="BB5" s="19"/>
    </row>
    <row r="6" spans="1:54" s="12" customFormat="1" x14ac:dyDescent="0.3">
      <c r="E6" s="20"/>
      <c r="G6" s="26" t="s">
        <v>44</v>
      </c>
      <c r="H6" s="26" t="s">
        <v>165</v>
      </c>
      <c r="I6" s="26" t="s">
        <v>58</v>
      </c>
      <c r="J6" s="26" t="s">
        <v>59</v>
      </c>
      <c r="K6" s="26" t="s">
        <v>60</v>
      </c>
      <c r="L6" s="26" t="s">
        <v>61</v>
      </c>
      <c r="M6" s="26" t="s">
        <v>62</v>
      </c>
      <c r="N6" s="26" t="s">
        <v>63</v>
      </c>
      <c r="O6" s="26" t="s">
        <v>64</v>
      </c>
      <c r="P6" s="26" t="s">
        <v>65</v>
      </c>
      <c r="Q6" s="26" t="s">
        <v>66</v>
      </c>
      <c r="R6" s="26" t="s">
        <v>67</v>
      </c>
      <c r="S6" s="26" t="s">
        <v>17</v>
      </c>
      <c r="T6" s="26" t="s">
        <v>68</v>
      </c>
      <c r="U6" s="26" t="s">
        <v>85</v>
      </c>
      <c r="V6" s="26" t="s">
        <v>86</v>
      </c>
      <c r="W6" s="26" t="s">
        <v>87</v>
      </c>
      <c r="X6" s="26" t="s">
        <v>88</v>
      </c>
      <c r="Y6" s="26" t="s">
        <v>89</v>
      </c>
      <c r="Z6" s="26" t="s">
        <v>99</v>
      </c>
      <c r="AA6" s="26" t="s">
        <v>100</v>
      </c>
      <c r="AB6" s="26" t="s">
        <v>101</v>
      </c>
      <c r="AC6" s="26" t="s">
        <v>152</v>
      </c>
      <c r="AD6" s="26" t="s">
        <v>107</v>
      </c>
      <c r="AE6" s="26" t="s">
        <v>103</v>
      </c>
      <c r="AF6" s="26" t="s">
        <v>104</v>
      </c>
      <c r="AG6" s="26" t="s">
        <v>105</v>
      </c>
      <c r="AH6" s="26" t="s">
        <v>106</v>
      </c>
      <c r="AI6" s="26" t="s">
        <v>75</v>
      </c>
      <c r="AJ6" s="26" t="s">
        <v>76</v>
      </c>
      <c r="AK6" s="26" t="s">
        <v>77</v>
      </c>
      <c r="AL6" s="26" t="s">
        <v>78</v>
      </c>
      <c r="AM6" s="26" t="s">
        <v>79</v>
      </c>
      <c r="AN6" s="26" t="s">
        <v>151</v>
      </c>
      <c r="AO6" s="26" t="s">
        <v>197</v>
      </c>
      <c r="AP6" s="26" t="s">
        <v>126</v>
      </c>
      <c r="AQ6" s="26" t="s">
        <v>23</v>
      </c>
      <c r="AR6" s="26" t="s">
        <v>27</v>
      </c>
      <c r="AS6" s="26"/>
      <c r="AT6" s="26"/>
      <c r="AU6" s="26"/>
      <c r="AV6" s="26"/>
      <c r="AW6" s="43">
        <f>SUM(G7:AV7)</f>
        <v>71603.710000000006</v>
      </c>
      <c r="AX6" s="122">
        <f>AV7-AX7</f>
        <v>0</v>
      </c>
      <c r="AY6" s="19"/>
    </row>
    <row r="7" spans="1:54" s="3" customFormat="1" x14ac:dyDescent="0.3">
      <c r="A7" s="24"/>
      <c r="E7" s="24"/>
      <c r="F7" s="97">
        <f>SUM(F8:F975)</f>
        <v>71603.709999999992</v>
      </c>
      <c r="G7" s="17">
        <f t="shared" ref="G7:AU7" si="0">SUM(G8:G981)</f>
        <v>13657.099999999997</v>
      </c>
      <c r="H7" s="17">
        <f t="shared" si="0"/>
        <v>690.44999999999982</v>
      </c>
      <c r="I7" s="17">
        <f t="shared" si="0"/>
        <v>613.32999999999993</v>
      </c>
      <c r="J7" s="17">
        <f t="shared" si="0"/>
        <v>0</v>
      </c>
      <c r="K7" s="17">
        <f t="shared" si="0"/>
        <v>0</v>
      </c>
      <c r="L7" s="17">
        <f t="shared" si="0"/>
        <v>565</v>
      </c>
      <c r="M7" s="17">
        <f t="shared" si="0"/>
        <v>2900.86</v>
      </c>
      <c r="N7" s="17">
        <f t="shared" si="0"/>
        <v>128.80000000000001</v>
      </c>
      <c r="O7" s="17">
        <f t="shared" si="0"/>
        <v>1345</v>
      </c>
      <c r="P7" s="17">
        <f t="shared" si="0"/>
        <v>0</v>
      </c>
      <c r="Q7" s="17">
        <f t="shared" si="0"/>
        <v>0</v>
      </c>
      <c r="R7" s="17">
        <f t="shared" si="0"/>
        <v>70</v>
      </c>
      <c r="S7" s="17">
        <f t="shared" si="0"/>
        <v>0</v>
      </c>
      <c r="T7" s="17">
        <f t="shared" si="0"/>
        <v>14350.970000000001</v>
      </c>
      <c r="U7" s="17">
        <f t="shared" si="0"/>
        <v>1868</v>
      </c>
      <c r="V7" s="17">
        <f t="shared" si="0"/>
        <v>0</v>
      </c>
      <c r="W7" s="17">
        <f t="shared" si="0"/>
        <v>0</v>
      </c>
      <c r="X7" s="17">
        <f t="shared" si="0"/>
        <v>33</v>
      </c>
      <c r="Y7" s="17">
        <f t="shared" si="0"/>
        <v>35</v>
      </c>
      <c r="Z7" s="17">
        <f t="shared" si="0"/>
        <v>1590.9</v>
      </c>
      <c r="AA7" s="17">
        <f t="shared" si="0"/>
        <v>12330</v>
      </c>
      <c r="AB7" s="17">
        <f t="shared" si="0"/>
        <v>0</v>
      </c>
      <c r="AC7" s="17">
        <f t="shared" si="0"/>
        <v>3058.23</v>
      </c>
      <c r="AD7" s="17">
        <f t="shared" si="0"/>
        <v>1016.8</v>
      </c>
      <c r="AE7" s="17">
        <f t="shared" si="0"/>
        <v>300</v>
      </c>
      <c r="AF7" s="17">
        <f t="shared" si="0"/>
        <v>334</v>
      </c>
      <c r="AG7" s="17">
        <f t="shared" si="0"/>
        <v>1816.8</v>
      </c>
      <c r="AH7" s="17">
        <f t="shared" si="0"/>
        <v>4516</v>
      </c>
      <c r="AI7" s="17">
        <f t="shared" si="0"/>
        <v>0</v>
      </c>
      <c r="AJ7" s="17">
        <f t="shared" si="0"/>
        <v>0</v>
      </c>
      <c r="AK7" s="17">
        <f t="shared" si="0"/>
        <v>0</v>
      </c>
      <c r="AL7" s="17">
        <f t="shared" si="0"/>
        <v>480</v>
      </c>
      <c r="AM7" s="17">
        <f t="shared" si="0"/>
        <v>0</v>
      </c>
      <c r="AN7" s="17">
        <f t="shared" si="0"/>
        <v>0</v>
      </c>
      <c r="AO7" s="17">
        <f t="shared" si="0"/>
        <v>0</v>
      </c>
      <c r="AP7" s="17">
        <f t="shared" si="0"/>
        <v>0</v>
      </c>
      <c r="AQ7" s="17">
        <f t="shared" si="0"/>
        <v>2447.6999999999994</v>
      </c>
      <c r="AR7" s="17">
        <f t="shared" si="0"/>
        <v>0</v>
      </c>
      <c r="AS7" s="17">
        <f t="shared" si="0"/>
        <v>0</v>
      </c>
      <c r="AT7" s="17">
        <f t="shared" si="0"/>
        <v>0</v>
      </c>
      <c r="AU7" s="17">
        <f t="shared" si="0"/>
        <v>0</v>
      </c>
      <c r="AV7" s="17">
        <f>SUM(AV8:AV1000)</f>
        <v>7455.7699999999995</v>
      </c>
      <c r="AW7" s="5">
        <f>SUM(AW8:AW2369)</f>
        <v>0</v>
      </c>
      <c r="AX7" s="5">
        <f>SUM(AX8:AX1000)</f>
        <v>7455.77</v>
      </c>
      <c r="AY7" s="15"/>
    </row>
    <row r="8" spans="1:54" s="3" customFormat="1" x14ac:dyDescent="0.3">
      <c r="A8" s="23">
        <v>45033</v>
      </c>
      <c r="B8" s="3" t="s">
        <v>220</v>
      </c>
      <c r="C8" s="3" t="s">
        <v>255</v>
      </c>
      <c r="D8" s="3" t="s">
        <v>23</v>
      </c>
      <c r="E8" s="24" t="s">
        <v>163</v>
      </c>
      <c r="F8" s="5">
        <v>29.77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>
        <v>29.77</v>
      </c>
      <c r="AR8" s="5"/>
      <c r="AS8" s="5"/>
      <c r="AT8" s="5"/>
      <c r="AU8" s="5"/>
      <c r="AV8" s="5"/>
      <c r="AW8" s="5">
        <f t="shared" ref="AW8:AW13" si="1">F8-G8-H8-I8-J8-K8-L8-M8-N8-O8-P8-Q8-R8-S8-T8-U8-V8-W8-X8-Y8-Z8-AA8-AB8-AC8-AD8-AE8-AF8-AG8-AH8-AI8-AJ8-AK8-AL8-AM8-AN8-AO8-AP8-AQ8-AR8-AS8-AT8-AU8-AV8</f>
        <v>0</v>
      </c>
    </row>
    <row r="9" spans="1:54" s="3" customFormat="1" x14ac:dyDescent="0.3">
      <c r="A9" s="23">
        <v>45037</v>
      </c>
      <c r="B9" s="3" t="s">
        <v>236</v>
      </c>
      <c r="C9" s="3" t="s">
        <v>235</v>
      </c>
      <c r="D9" s="3" t="s">
        <v>23</v>
      </c>
      <c r="E9" s="24" t="s">
        <v>237</v>
      </c>
      <c r="F9" s="5">
        <v>5.8</v>
      </c>
      <c r="G9" s="5"/>
      <c r="H9" s="5"/>
      <c r="I9" s="5"/>
      <c r="J9" s="5"/>
      <c r="K9" s="5"/>
      <c r="L9" s="5"/>
      <c r="M9" s="5"/>
      <c r="N9" s="5">
        <v>5.8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>
        <f t="shared" si="1"/>
        <v>0</v>
      </c>
      <c r="AY9" s="5"/>
    </row>
    <row r="10" spans="1:54" x14ac:dyDescent="0.3">
      <c r="A10" s="23">
        <v>45067</v>
      </c>
      <c r="B10" s="3" t="s">
        <v>236</v>
      </c>
      <c r="C10" s="3" t="s">
        <v>235</v>
      </c>
      <c r="D10" s="3" t="s">
        <v>23</v>
      </c>
      <c r="E10" s="24" t="s">
        <v>237</v>
      </c>
      <c r="F10" s="5">
        <v>5</v>
      </c>
      <c r="G10" s="5"/>
      <c r="H10" s="5"/>
      <c r="I10" s="5"/>
      <c r="J10" s="5"/>
      <c r="K10" s="5"/>
      <c r="L10" s="5"/>
      <c r="M10" s="5"/>
      <c r="N10" s="5">
        <v>5</v>
      </c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5">
        <f t="shared" si="1"/>
        <v>0</v>
      </c>
      <c r="AX10" s="125"/>
      <c r="AY10" s="125"/>
    </row>
    <row r="11" spans="1:54" x14ac:dyDescent="0.3">
      <c r="A11" s="23">
        <v>45098</v>
      </c>
      <c r="B11" s="3" t="s">
        <v>236</v>
      </c>
      <c r="C11" s="3" t="s">
        <v>235</v>
      </c>
      <c r="D11" s="3" t="s">
        <v>23</v>
      </c>
      <c r="E11" s="24" t="s">
        <v>237</v>
      </c>
      <c r="F11" s="5">
        <v>5.8</v>
      </c>
      <c r="G11" s="5"/>
      <c r="H11" s="5"/>
      <c r="I11" s="5"/>
      <c r="J11" s="5"/>
      <c r="K11" s="5"/>
      <c r="L11" s="5"/>
      <c r="M11" s="5"/>
      <c r="N11" s="5">
        <v>5.8</v>
      </c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5">
        <f t="shared" si="1"/>
        <v>0</v>
      </c>
      <c r="AY11" s="125"/>
    </row>
    <row r="12" spans="1:54" s="132" customFormat="1" ht="15" thickBot="1" x14ac:dyDescent="0.35">
      <c r="A12" s="172">
        <v>45106</v>
      </c>
      <c r="B12" s="156" t="s">
        <v>262</v>
      </c>
      <c r="C12" s="156" t="s">
        <v>263</v>
      </c>
      <c r="D12" s="156" t="s">
        <v>23</v>
      </c>
      <c r="E12" s="157" t="s">
        <v>280</v>
      </c>
      <c r="F12" s="158">
        <v>15.45</v>
      </c>
      <c r="G12" s="158"/>
      <c r="H12" s="158"/>
      <c r="I12" s="158"/>
      <c r="J12" s="158"/>
      <c r="K12" s="158"/>
      <c r="L12" s="158"/>
      <c r="M12" s="158"/>
      <c r="N12" s="158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58">
        <v>15.45</v>
      </c>
      <c r="AR12" s="133"/>
      <c r="AS12" s="133"/>
      <c r="AT12" s="133"/>
      <c r="AU12" s="133"/>
      <c r="AV12" s="133"/>
      <c r="AW12" s="158">
        <f t="shared" si="1"/>
        <v>0</v>
      </c>
      <c r="AX12" s="158">
        <f>SUM(AV8:AV12)</f>
        <v>0</v>
      </c>
      <c r="AY12" s="133"/>
    </row>
    <row r="13" spans="1:54" x14ac:dyDescent="0.3">
      <c r="A13" s="23">
        <v>45128</v>
      </c>
      <c r="B13" s="3" t="s">
        <v>236</v>
      </c>
      <c r="C13" s="3" t="s">
        <v>235</v>
      </c>
      <c r="D13" s="3" t="s">
        <v>23</v>
      </c>
      <c r="E13" s="24" t="s">
        <v>237</v>
      </c>
      <c r="F13" s="5">
        <v>6.6</v>
      </c>
      <c r="G13" s="5"/>
      <c r="H13" s="5"/>
      <c r="I13" s="5"/>
      <c r="J13" s="5"/>
      <c r="K13" s="5"/>
      <c r="L13" s="5"/>
      <c r="M13" s="5"/>
      <c r="N13" s="5">
        <v>6.6</v>
      </c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5">
        <f t="shared" si="1"/>
        <v>0</v>
      </c>
      <c r="AX13" s="125"/>
      <c r="AY13" s="125"/>
    </row>
    <row r="14" spans="1:54" x14ac:dyDescent="0.3">
      <c r="A14" s="16">
        <v>45159</v>
      </c>
      <c r="B14" s="3" t="s">
        <v>236</v>
      </c>
      <c r="C14" s="3" t="s">
        <v>235</v>
      </c>
      <c r="D14" s="3" t="s">
        <v>23</v>
      </c>
      <c r="E14" s="24" t="s">
        <v>237</v>
      </c>
      <c r="F14" s="5">
        <v>5</v>
      </c>
      <c r="G14" s="5"/>
      <c r="H14" s="5"/>
      <c r="I14" s="5"/>
      <c r="J14" s="5"/>
      <c r="K14" s="5"/>
      <c r="L14" s="5"/>
      <c r="M14" s="5"/>
      <c r="N14" s="5">
        <v>5</v>
      </c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5">
        <f t="shared" ref="AW14:AW50" si="2">F14-G14-H14-I14-J14-K14-L14-M14-N14-O14-P14-Q14-R14-S14-T14-U14-V14-W14-X14-Y14-Z14-AA14-AB14-AC14-AD14-AE14-AF14-AG14-AH14-AI14-AJ14-AK14-AL14-AM14-AN14-AO14-AP14-AQ14-AR14-AS14-AT14-AU14-AV14</f>
        <v>0</v>
      </c>
      <c r="AX14" s="125"/>
      <c r="AY14" s="125"/>
    </row>
    <row r="15" spans="1:54" s="3" customFormat="1" x14ac:dyDescent="0.3">
      <c r="A15" s="16">
        <v>45189</v>
      </c>
      <c r="B15" s="3" t="s">
        <v>314</v>
      </c>
      <c r="C15" s="3" t="s">
        <v>315</v>
      </c>
      <c r="D15" s="3" t="s">
        <v>23</v>
      </c>
      <c r="E15" s="24" t="s">
        <v>316</v>
      </c>
      <c r="F15" s="5">
        <v>2274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>
        <v>1895</v>
      </c>
      <c r="AR15" s="5"/>
      <c r="AS15" s="5"/>
      <c r="AT15" s="5"/>
      <c r="AU15" s="5"/>
      <c r="AV15" s="5">
        <v>379</v>
      </c>
      <c r="AW15" s="5">
        <f t="shared" si="2"/>
        <v>0</v>
      </c>
      <c r="AY15" s="5"/>
    </row>
    <row r="16" spans="1:54" s="3" customFormat="1" x14ac:dyDescent="0.3">
      <c r="A16" s="16">
        <v>45190</v>
      </c>
      <c r="B16" s="3" t="s">
        <v>236</v>
      </c>
      <c r="C16" s="3" t="s">
        <v>235</v>
      </c>
      <c r="D16" s="3" t="s">
        <v>23</v>
      </c>
      <c r="E16" s="24" t="s">
        <v>237</v>
      </c>
      <c r="F16" s="5">
        <v>5</v>
      </c>
      <c r="G16" s="5"/>
      <c r="H16" s="5"/>
      <c r="I16" s="5"/>
      <c r="J16" s="5"/>
      <c r="K16" s="5"/>
      <c r="L16" s="5"/>
      <c r="M16" s="5"/>
      <c r="N16" s="5">
        <v>5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>
        <f t="shared" si="2"/>
        <v>0</v>
      </c>
      <c r="AY16" s="5"/>
    </row>
    <row r="17" spans="1:51" s="156" customFormat="1" ht="15" thickBot="1" x14ac:dyDescent="0.35">
      <c r="A17" s="155">
        <v>45197</v>
      </c>
      <c r="B17" s="156" t="s">
        <v>317</v>
      </c>
      <c r="C17" s="156" t="s">
        <v>263</v>
      </c>
      <c r="D17" s="156" t="s">
        <v>23</v>
      </c>
      <c r="E17" s="157" t="s">
        <v>318</v>
      </c>
      <c r="F17" s="158">
        <v>17.02</v>
      </c>
      <c r="G17" s="158"/>
      <c r="H17" s="158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>
        <v>17.02</v>
      </c>
      <c r="AR17" s="158"/>
      <c r="AS17" s="158"/>
      <c r="AT17" s="158"/>
      <c r="AU17" s="158"/>
      <c r="AV17" s="158"/>
      <c r="AW17" s="158">
        <f t="shared" si="2"/>
        <v>0</v>
      </c>
      <c r="AX17" s="158">
        <f>SUM(AV13:AV17)</f>
        <v>379</v>
      </c>
      <c r="AY17" s="158"/>
    </row>
    <row r="18" spans="1:51" x14ac:dyDescent="0.3">
      <c r="A18" s="16">
        <v>45215</v>
      </c>
      <c r="B18" s="3" t="s">
        <v>334</v>
      </c>
      <c r="C18" s="3" t="s">
        <v>255</v>
      </c>
      <c r="D18" s="3" t="s">
        <v>23</v>
      </c>
      <c r="E18" s="138" t="s">
        <v>340</v>
      </c>
      <c r="F18" s="5">
        <v>29.77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>
        <v>29.77</v>
      </c>
      <c r="AR18" s="125"/>
      <c r="AS18" s="125"/>
      <c r="AT18" s="125"/>
      <c r="AU18" s="125"/>
      <c r="AV18" s="125"/>
      <c r="AW18" s="5">
        <f t="shared" si="2"/>
        <v>0</v>
      </c>
      <c r="AX18" s="125"/>
      <c r="AY18" s="125"/>
    </row>
    <row r="19" spans="1:51" x14ac:dyDescent="0.3">
      <c r="A19" s="16">
        <v>45220</v>
      </c>
      <c r="B19" s="3" t="s">
        <v>236</v>
      </c>
      <c r="C19" s="3" t="s">
        <v>235</v>
      </c>
      <c r="D19" s="3" t="s">
        <v>23</v>
      </c>
      <c r="E19" s="24" t="s">
        <v>237</v>
      </c>
      <c r="F19" s="5">
        <v>6.6</v>
      </c>
      <c r="G19" s="5"/>
      <c r="H19" s="5"/>
      <c r="I19" s="5"/>
      <c r="J19" s="5"/>
      <c r="K19" s="5"/>
      <c r="L19" s="5"/>
      <c r="M19" s="5"/>
      <c r="N19" s="5">
        <v>6.6</v>
      </c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5">
        <f t="shared" si="2"/>
        <v>0</v>
      </c>
      <c r="AY19" s="125"/>
    </row>
    <row r="20" spans="1:51" x14ac:dyDescent="0.3">
      <c r="A20" s="16">
        <v>45222</v>
      </c>
      <c r="B20" s="3" t="s">
        <v>334</v>
      </c>
      <c r="C20" s="3" t="s">
        <v>255</v>
      </c>
      <c r="D20" s="3" t="s">
        <v>23</v>
      </c>
      <c r="E20" s="138" t="s">
        <v>340</v>
      </c>
      <c r="F20" s="5">
        <v>29.77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>
        <v>29.77</v>
      </c>
      <c r="AR20" s="5"/>
      <c r="AS20" s="5"/>
      <c r="AT20" s="5"/>
      <c r="AU20" s="5"/>
      <c r="AV20" s="5"/>
      <c r="AW20" s="5">
        <f t="shared" si="2"/>
        <v>0</v>
      </c>
      <c r="AY20" s="125"/>
    </row>
    <row r="21" spans="1:51" x14ac:dyDescent="0.3">
      <c r="A21" s="16">
        <v>45251</v>
      </c>
      <c r="B21" s="3" t="s">
        <v>236</v>
      </c>
      <c r="C21" s="3" t="s">
        <v>235</v>
      </c>
      <c r="D21" s="3" t="s">
        <v>23</v>
      </c>
      <c r="E21" s="24" t="s">
        <v>237</v>
      </c>
      <c r="F21" s="5">
        <v>5</v>
      </c>
      <c r="G21" s="5"/>
      <c r="H21" s="5"/>
      <c r="I21" s="5"/>
      <c r="J21" s="5"/>
      <c r="K21" s="5"/>
      <c r="L21" s="5"/>
      <c r="M21" s="5"/>
      <c r="N21" s="5">
        <v>5</v>
      </c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5">
        <f t="shared" si="2"/>
        <v>0</v>
      </c>
      <c r="AX21" s="125"/>
      <c r="AY21" s="125"/>
    </row>
    <row r="22" spans="1:51" x14ac:dyDescent="0.3">
      <c r="A22" s="16">
        <v>45266</v>
      </c>
      <c r="B22" s="3" t="s">
        <v>367</v>
      </c>
      <c r="C22" s="3" t="s">
        <v>368</v>
      </c>
      <c r="D22" s="3" t="s">
        <v>23</v>
      </c>
      <c r="E22" s="24" t="s">
        <v>381</v>
      </c>
      <c r="F22" s="5">
        <v>200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>
        <v>200</v>
      </c>
      <c r="AR22" s="125"/>
      <c r="AS22" s="125"/>
      <c r="AT22" s="125"/>
      <c r="AU22" s="125"/>
      <c r="AV22" s="125"/>
      <c r="AW22" s="5">
        <f t="shared" si="2"/>
        <v>0</v>
      </c>
      <c r="AX22" s="125"/>
      <c r="AY22" s="125"/>
    </row>
    <row r="23" spans="1:51" s="132" customFormat="1" ht="15" thickBot="1" x14ac:dyDescent="0.35">
      <c r="A23" s="155">
        <v>45280</v>
      </c>
      <c r="B23" s="156" t="s">
        <v>236</v>
      </c>
      <c r="C23" s="156" t="s">
        <v>235</v>
      </c>
      <c r="D23" s="156" t="s">
        <v>23</v>
      </c>
      <c r="E23" s="157" t="s">
        <v>237</v>
      </c>
      <c r="F23" s="158">
        <v>5.8</v>
      </c>
      <c r="G23" s="158"/>
      <c r="H23" s="158"/>
      <c r="I23" s="158"/>
      <c r="J23" s="158"/>
      <c r="K23" s="158"/>
      <c r="L23" s="158"/>
      <c r="M23" s="158"/>
      <c r="N23" s="158">
        <v>5.8</v>
      </c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58">
        <f t="shared" si="2"/>
        <v>0</v>
      </c>
      <c r="AX23" s="158">
        <f>SUM(AV18:AV23)</f>
        <v>0</v>
      </c>
      <c r="AY23" s="133"/>
    </row>
    <row r="24" spans="1:51" x14ac:dyDescent="0.3">
      <c r="A24" s="16">
        <v>45293</v>
      </c>
      <c r="B24" s="3" t="s">
        <v>317</v>
      </c>
      <c r="C24" s="3" t="s">
        <v>263</v>
      </c>
      <c r="D24" s="3" t="s">
        <v>23</v>
      </c>
      <c r="E24" s="24" t="s">
        <v>387</v>
      </c>
      <c r="F24" s="5">
        <v>16.850000000000001</v>
      </c>
      <c r="G24" s="5"/>
      <c r="H24" s="5"/>
      <c r="I24" s="5"/>
      <c r="J24" s="5"/>
      <c r="K24" s="5"/>
      <c r="L24" s="5"/>
      <c r="M24" s="5"/>
      <c r="N24" s="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25"/>
      <c r="AO24" s="125"/>
      <c r="AP24" s="125"/>
      <c r="AQ24" s="5">
        <v>16.850000000000001</v>
      </c>
      <c r="AR24" s="5"/>
      <c r="AS24" s="5"/>
      <c r="AT24" s="5"/>
      <c r="AU24" s="5"/>
      <c r="AV24" s="5"/>
      <c r="AW24" s="5">
        <f t="shared" si="2"/>
        <v>0</v>
      </c>
      <c r="AX24" s="125"/>
      <c r="AY24" s="125"/>
    </row>
    <row r="25" spans="1:51" x14ac:dyDescent="0.3">
      <c r="A25" s="16">
        <v>45299</v>
      </c>
      <c r="B25" s="3" t="s">
        <v>386</v>
      </c>
      <c r="C25" s="3" t="s">
        <v>388</v>
      </c>
      <c r="D25" s="3" t="s">
        <v>23</v>
      </c>
      <c r="E25" s="24" t="s">
        <v>389</v>
      </c>
      <c r="F25" s="5">
        <v>51</v>
      </c>
      <c r="G25" s="5"/>
      <c r="H25" s="5"/>
      <c r="I25" s="5"/>
      <c r="J25" s="5"/>
      <c r="K25" s="5"/>
      <c r="L25" s="5"/>
      <c r="M25" s="5"/>
      <c r="N25" s="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25"/>
      <c r="AO25" s="125"/>
      <c r="AP25" s="125"/>
      <c r="AQ25" s="5">
        <v>42.5</v>
      </c>
      <c r="AR25" s="5"/>
      <c r="AS25" s="5"/>
      <c r="AT25" s="5"/>
      <c r="AU25" s="5"/>
      <c r="AV25" s="5">
        <v>8.5</v>
      </c>
      <c r="AW25" s="5">
        <f t="shared" si="2"/>
        <v>0</v>
      </c>
      <c r="AX25" s="125"/>
      <c r="AY25" s="125"/>
    </row>
    <row r="26" spans="1:51" x14ac:dyDescent="0.3">
      <c r="A26" s="16">
        <v>45312</v>
      </c>
      <c r="B26" s="3" t="s">
        <v>236</v>
      </c>
      <c r="C26" s="3" t="s">
        <v>235</v>
      </c>
      <c r="D26" s="3" t="s">
        <v>23</v>
      </c>
      <c r="E26" s="24" t="s">
        <v>237</v>
      </c>
      <c r="F26" s="5">
        <v>6.2</v>
      </c>
      <c r="G26" s="5"/>
      <c r="H26" s="5"/>
      <c r="I26" s="5"/>
      <c r="J26" s="5"/>
      <c r="K26" s="5"/>
      <c r="L26" s="5"/>
      <c r="M26" s="5"/>
      <c r="N26" s="5">
        <v>6.2</v>
      </c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  <c r="AP26" s="125"/>
      <c r="AQ26" s="5"/>
      <c r="AR26" s="5"/>
      <c r="AS26" s="5"/>
      <c r="AT26" s="5"/>
      <c r="AU26" s="5"/>
      <c r="AV26" s="5"/>
      <c r="AW26" s="5">
        <f t="shared" si="2"/>
        <v>0</v>
      </c>
      <c r="AX26" s="125"/>
      <c r="AY26" s="125"/>
    </row>
    <row r="27" spans="1:51" x14ac:dyDescent="0.3">
      <c r="A27" s="16">
        <v>45343</v>
      </c>
      <c r="B27" s="3" t="s">
        <v>236</v>
      </c>
      <c r="C27" s="3" t="s">
        <v>235</v>
      </c>
      <c r="D27" s="3" t="s">
        <v>23</v>
      </c>
      <c r="E27" s="24" t="s">
        <v>237</v>
      </c>
      <c r="F27" s="5">
        <v>5</v>
      </c>
      <c r="G27" s="5"/>
      <c r="H27" s="5"/>
      <c r="I27" s="5"/>
      <c r="J27" s="5"/>
      <c r="K27" s="5"/>
      <c r="L27" s="5"/>
      <c r="M27" s="5"/>
      <c r="N27" s="5">
        <v>5</v>
      </c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5"/>
      <c r="AP27" s="125"/>
      <c r="AQ27" s="125"/>
      <c r="AR27" s="125"/>
      <c r="AS27" s="125"/>
      <c r="AT27" s="125"/>
      <c r="AU27" s="125"/>
      <c r="AV27" s="125"/>
      <c r="AW27" s="5">
        <f t="shared" si="2"/>
        <v>0</v>
      </c>
      <c r="AX27" s="125"/>
      <c r="AY27" s="125"/>
    </row>
    <row r="28" spans="1:51" s="3" customFormat="1" x14ac:dyDescent="0.3">
      <c r="A28" s="16">
        <v>45372</v>
      </c>
      <c r="B28" s="3" t="s">
        <v>236</v>
      </c>
      <c r="C28" s="3" t="s">
        <v>235</v>
      </c>
      <c r="D28" s="3" t="s">
        <v>23</v>
      </c>
      <c r="E28" s="24" t="s">
        <v>237</v>
      </c>
      <c r="F28" s="5">
        <v>5.8</v>
      </c>
      <c r="G28" s="5"/>
      <c r="H28" s="5"/>
      <c r="I28" s="5"/>
      <c r="J28" s="5"/>
      <c r="K28" s="5"/>
      <c r="L28" s="5"/>
      <c r="M28" s="5"/>
      <c r="N28" s="5">
        <v>5.8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>
        <f t="shared" si="2"/>
        <v>0</v>
      </c>
      <c r="AX28" s="5"/>
      <c r="AY28" s="5"/>
    </row>
    <row r="29" spans="1:51" s="3" customFormat="1" x14ac:dyDescent="0.3">
      <c r="A29" s="16">
        <v>45373</v>
      </c>
      <c r="B29" s="3" t="s">
        <v>407</v>
      </c>
      <c r="C29" s="3" t="s">
        <v>406</v>
      </c>
      <c r="D29" s="3" t="s">
        <v>23</v>
      </c>
      <c r="E29" s="24" t="s">
        <v>237</v>
      </c>
      <c r="F29" s="5">
        <v>100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>
        <v>100</v>
      </c>
      <c r="AR29" s="5"/>
      <c r="AS29" s="5"/>
      <c r="AT29" s="5"/>
      <c r="AU29" s="5"/>
      <c r="AV29" s="5"/>
      <c r="AW29" s="5">
        <f t="shared" si="2"/>
        <v>0</v>
      </c>
      <c r="AX29" s="5"/>
      <c r="AY29" s="5"/>
    </row>
    <row r="30" spans="1:51" s="156" customFormat="1" ht="15" thickBot="1" x14ac:dyDescent="0.35">
      <c r="A30" s="155">
        <v>45379</v>
      </c>
      <c r="B30" s="156" t="s">
        <v>317</v>
      </c>
      <c r="C30" s="156" t="s">
        <v>263</v>
      </c>
      <c r="D30" s="156" t="s">
        <v>23</v>
      </c>
      <c r="E30" s="157" t="s">
        <v>408</v>
      </c>
      <c r="F30" s="158">
        <v>16.850000000000001</v>
      </c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>
        <v>16.850000000000001</v>
      </c>
      <c r="AR30" s="158"/>
      <c r="AS30" s="158"/>
      <c r="AT30" s="158"/>
      <c r="AU30" s="158"/>
      <c r="AV30" s="158"/>
      <c r="AW30" s="158">
        <f t="shared" si="2"/>
        <v>0</v>
      </c>
      <c r="AX30" s="158">
        <f>SUM(AV24:AV30)</f>
        <v>8.5</v>
      </c>
      <c r="AY30" s="158"/>
    </row>
    <row r="31" spans="1:51" s="3" customFormat="1" x14ac:dyDescent="0.3">
      <c r="A31" s="16">
        <v>45022</v>
      </c>
      <c r="B31" s="3" t="s">
        <v>200</v>
      </c>
      <c r="C31" s="3" t="s">
        <v>44</v>
      </c>
      <c r="D31" s="3" t="s">
        <v>20</v>
      </c>
      <c r="E31" s="24" t="s">
        <v>230</v>
      </c>
      <c r="F31" s="5">
        <v>732.13</v>
      </c>
      <c r="G31" s="5">
        <v>732.13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>
        <f t="shared" si="2"/>
        <v>0</v>
      </c>
      <c r="AY31" s="5"/>
    </row>
    <row r="32" spans="1:51" s="3" customFormat="1" x14ac:dyDescent="0.3">
      <c r="A32" s="16">
        <v>45037</v>
      </c>
      <c r="B32" s="3" t="s">
        <v>31</v>
      </c>
      <c r="C32" s="3" t="s">
        <v>256</v>
      </c>
      <c r="D32" s="3" t="s">
        <v>20</v>
      </c>
      <c r="E32" s="24">
        <v>1</v>
      </c>
      <c r="F32" s="5">
        <v>15.48</v>
      </c>
      <c r="G32" s="5"/>
      <c r="H32" s="5">
        <v>12.9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>
        <v>2.58</v>
      </c>
      <c r="AW32" s="5">
        <f t="shared" si="2"/>
        <v>0</v>
      </c>
      <c r="AY32" s="5"/>
    </row>
    <row r="33" spans="1:51" s="3" customFormat="1" x14ac:dyDescent="0.3">
      <c r="A33" s="16">
        <v>45037</v>
      </c>
      <c r="B33" s="3" t="s">
        <v>236</v>
      </c>
      <c r="C33" s="3" t="s">
        <v>257</v>
      </c>
      <c r="D33" s="3" t="s">
        <v>20</v>
      </c>
      <c r="E33" s="24" t="s">
        <v>237</v>
      </c>
      <c r="F33" s="5">
        <v>5</v>
      </c>
      <c r="G33" s="5"/>
      <c r="H33" s="5"/>
      <c r="I33" s="5"/>
      <c r="J33" s="5"/>
      <c r="K33" s="5"/>
      <c r="L33" s="5"/>
      <c r="M33" s="5"/>
      <c r="N33" s="5">
        <v>5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>
        <f t="shared" si="2"/>
        <v>0</v>
      </c>
      <c r="AX33" s="5"/>
      <c r="AY33" s="5"/>
    </row>
    <row r="34" spans="1:51" s="3" customFormat="1" x14ac:dyDescent="0.3">
      <c r="A34" s="16">
        <v>45040</v>
      </c>
      <c r="B34" s="3" t="s">
        <v>220</v>
      </c>
      <c r="C34" s="3" t="s">
        <v>258</v>
      </c>
      <c r="D34" s="3" t="s">
        <v>20</v>
      </c>
      <c r="E34" s="24">
        <v>2</v>
      </c>
      <c r="F34" s="5">
        <v>29.77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>
        <v>29.77</v>
      </c>
      <c r="AR34" s="5"/>
      <c r="AS34" s="5"/>
      <c r="AT34" s="5"/>
      <c r="AU34" s="5"/>
      <c r="AV34" s="5"/>
      <c r="AW34" s="5">
        <f t="shared" si="2"/>
        <v>0</v>
      </c>
      <c r="AY34" s="5"/>
    </row>
    <row r="35" spans="1:51" s="3" customFormat="1" x14ac:dyDescent="0.3">
      <c r="A35" s="16">
        <v>45040</v>
      </c>
      <c r="B35" s="3" t="s">
        <v>244</v>
      </c>
      <c r="C35" s="3" t="s">
        <v>259</v>
      </c>
      <c r="D35" s="3" t="s">
        <v>20</v>
      </c>
      <c r="E35" s="24">
        <v>3</v>
      </c>
      <c r="F35" s="5">
        <v>151.19999999999999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>
        <v>126</v>
      </c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>
        <v>25.2</v>
      </c>
      <c r="AW35" s="5">
        <f t="shared" si="2"/>
        <v>0</v>
      </c>
      <c r="AX35" s="5"/>
      <c r="AY35" s="5"/>
    </row>
    <row r="36" spans="1:51" s="3" customFormat="1" x14ac:dyDescent="0.3">
      <c r="A36" s="16">
        <v>45040</v>
      </c>
      <c r="B36" s="3" t="s">
        <v>85</v>
      </c>
      <c r="C36" s="3" t="s">
        <v>207</v>
      </c>
      <c r="D36" s="3" t="s">
        <v>20</v>
      </c>
      <c r="E36" s="138">
        <v>4</v>
      </c>
      <c r="F36" s="5">
        <v>934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>
        <v>934</v>
      </c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>
        <f t="shared" si="2"/>
        <v>0</v>
      </c>
      <c r="AY36" s="5"/>
    </row>
    <row r="37" spans="1:51" x14ac:dyDescent="0.3">
      <c r="A37" s="16">
        <v>45049</v>
      </c>
      <c r="B37" s="3" t="s">
        <v>266</v>
      </c>
      <c r="C37" s="3" t="s">
        <v>267</v>
      </c>
      <c r="D37" s="3" t="s">
        <v>20</v>
      </c>
      <c r="E37" s="24">
        <v>5</v>
      </c>
      <c r="F37" s="5">
        <v>147.78</v>
      </c>
      <c r="G37" s="125"/>
      <c r="H37" s="5">
        <v>123.15</v>
      </c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5">
        <v>24.63</v>
      </c>
      <c r="AW37" s="5">
        <f t="shared" si="2"/>
        <v>0</v>
      </c>
      <c r="AY37" s="125"/>
    </row>
    <row r="38" spans="1:51" x14ac:dyDescent="0.3">
      <c r="A38" s="16">
        <v>45051</v>
      </c>
      <c r="B38" s="3" t="s">
        <v>268</v>
      </c>
      <c r="C38" s="3" t="s">
        <v>279</v>
      </c>
      <c r="D38" s="3" t="s">
        <v>20</v>
      </c>
      <c r="E38" s="24">
        <v>6</v>
      </c>
      <c r="F38" s="5">
        <v>576</v>
      </c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5">
        <v>480</v>
      </c>
      <c r="AM38" s="5"/>
      <c r="AN38" s="5"/>
      <c r="AO38" s="5"/>
      <c r="AP38" s="5"/>
      <c r="AQ38" s="5"/>
      <c r="AR38" s="5"/>
      <c r="AS38" s="5"/>
      <c r="AT38" s="5"/>
      <c r="AU38" s="5"/>
      <c r="AV38" s="5">
        <v>96</v>
      </c>
      <c r="AW38" s="5">
        <f t="shared" si="2"/>
        <v>0</v>
      </c>
      <c r="AX38" s="125"/>
      <c r="AY38" s="125"/>
    </row>
    <row r="39" spans="1:51" x14ac:dyDescent="0.3">
      <c r="A39" s="16">
        <v>45055</v>
      </c>
      <c r="B39" s="3" t="s">
        <v>200</v>
      </c>
      <c r="C39" s="3" t="s">
        <v>44</v>
      </c>
      <c r="D39" s="3" t="s">
        <v>20</v>
      </c>
      <c r="E39" s="24" t="s">
        <v>230</v>
      </c>
      <c r="F39" s="5">
        <v>732.13</v>
      </c>
      <c r="G39" s="5">
        <v>732.13</v>
      </c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5"/>
      <c r="AM39" s="125"/>
      <c r="AN39" s="125"/>
      <c r="AO39" s="125"/>
      <c r="AP39" s="125"/>
      <c r="AQ39" s="125"/>
      <c r="AR39" s="125"/>
      <c r="AS39" s="125"/>
      <c r="AT39" s="125"/>
      <c r="AU39" s="125"/>
      <c r="AV39" s="125"/>
      <c r="AW39" s="5">
        <f t="shared" si="2"/>
        <v>0</v>
      </c>
      <c r="AY39" s="125"/>
    </row>
    <row r="40" spans="1:51" x14ac:dyDescent="0.3">
      <c r="A40" s="16">
        <v>45061</v>
      </c>
      <c r="B40" s="3" t="s">
        <v>85</v>
      </c>
      <c r="C40" s="3" t="s">
        <v>207</v>
      </c>
      <c r="D40" s="3" t="s">
        <v>20</v>
      </c>
      <c r="E40" s="138">
        <v>4</v>
      </c>
      <c r="F40" s="5">
        <v>934</v>
      </c>
      <c r="G40" s="125"/>
      <c r="H40" s="125"/>
      <c r="I40" s="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5">
        <v>934</v>
      </c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5"/>
      <c r="AT40" s="125"/>
      <c r="AU40" s="125"/>
      <c r="AV40" s="125"/>
      <c r="AW40" s="5">
        <f t="shared" si="2"/>
        <v>0</v>
      </c>
      <c r="AY40" s="125"/>
    </row>
    <row r="41" spans="1:51" x14ac:dyDescent="0.3">
      <c r="A41" s="16">
        <v>45061</v>
      </c>
      <c r="B41" s="3" t="s">
        <v>269</v>
      </c>
      <c r="C41" s="3" t="s">
        <v>270</v>
      </c>
      <c r="D41" s="3" t="s">
        <v>20</v>
      </c>
      <c r="E41" s="24">
        <v>7</v>
      </c>
      <c r="F41" s="5">
        <v>125</v>
      </c>
      <c r="G41" s="125"/>
      <c r="H41" s="125"/>
      <c r="I41" s="125"/>
      <c r="J41" s="125"/>
      <c r="K41" s="125"/>
      <c r="L41" s="5">
        <v>125</v>
      </c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5">
        <f t="shared" si="2"/>
        <v>0</v>
      </c>
      <c r="AY41" s="125"/>
    </row>
    <row r="42" spans="1:51" x14ac:dyDescent="0.3">
      <c r="A42" s="16">
        <v>45061</v>
      </c>
      <c r="B42" s="3" t="s">
        <v>271</v>
      </c>
      <c r="C42" s="3" t="s">
        <v>272</v>
      </c>
      <c r="D42" s="3" t="s">
        <v>20</v>
      </c>
      <c r="E42" s="24">
        <v>8</v>
      </c>
      <c r="F42" s="5">
        <v>120</v>
      </c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5">
        <v>100</v>
      </c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>
        <v>20</v>
      </c>
      <c r="AW42" s="5">
        <f t="shared" si="2"/>
        <v>0</v>
      </c>
      <c r="AY42" s="125"/>
    </row>
    <row r="43" spans="1:51" x14ac:dyDescent="0.3">
      <c r="A43" s="16">
        <v>45061</v>
      </c>
      <c r="B43" s="3" t="s">
        <v>281</v>
      </c>
      <c r="C43" s="3" t="s">
        <v>273</v>
      </c>
      <c r="D43" s="3" t="s">
        <v>20</v>
      </c>
      <c r="E43" s="24">
        <v>9</v>
      </c>
      <c r="F43" s="5">
        <v>31.9</v>
      </c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  <c r="AJ43" s="125"/>
      <c r="AK43" s="125"/>
      <c r="AL43" s="125"/>
      <c r="AM43" s="125"/>
      <c r="AN43" s="125"/>
      <c r="AO43" s="125"/>
      <c r="AP43" s="125"/>
      <c r="AQ43" s="5">
        <v>24.95</v>
      </c>
      <c r="AR43" s="5"/>
      <c r="AS43" s="5"/>
      <c r="AT43" s="5"/>
      <c r="AU43" s="5"/>
      <c r="AV43" s="5">
        <v>6.95</v>
      </c>
      <c r="AW43" s="5">
        <f t="shared" si="2"/>
        <v>0</v>
      </c>
      <c r="AY43" s="125"/>
    </row>
    <row r="44" spans="1:51" x14ac:dyDescent="0.3">
      <c r="A44" s="16">
        <v>45061</v>
      </c>
      <c r="B44" s="3" t="s">
        <v>282</v>
      </c>
      <c r="C44" s="3" t="s">
        <v>274</v>
      </c>
      <c r="D44" s="3" t="s">
        <v>20</v>
      </c>
      <c r="E44" s="24">
        <v>10</v>
      </c>
      <c r="F44" s="5">
        <v>34.229999999999997</v>
      </c>
      <c r="G44" s="125"/>
      <c r="H44" s="125"/>
      <c r="I44" s="5">
        <v>34.229999999999997</v>
      </c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  <c r="AJ44" s="125"/>
      <c r="AK44" s="125"/>
      <c r="AL44" s="125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5">
        <f t="shared" si="2"/>
        <v>0</v>
      </c>
      <c r="AY44" s="125"/>
    </row>
    <row r="45" spans="1:51" x14ac:dyDescent="0.3">
      <c r="A45" s="16">
        <v>45061</v>
      </c>
      <c r="B45" s="3" t="s">
        <v>282</v>
      </c>
      <c r="C45" s="3" t="s">
        <v>274</v>
      </c>
      <c r="D45" s="3" t="s">
        <v>20</v>
      </c>
      <c r="E45" s="24">
        <v>11</v>
      </c>
      <c r="F45" s="5">
        <v>32.99</v>
      </c>
      <c r="G45" s="125"/>
      <c r="H45" s="125"/>
      <c r="I45" s="5">
        <v>32.99</v>
      </c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  <c r="AJ45" s="125"/>
      <c r="AK45" s="125"/>
      <c r="AL45" s="125"/>
      <c r="AM45" s="125"/>
      <c r="AN45" s="125"/>
      <c r="AO45" s="125"/>
      <c r="AP45" s="125"/>
      <c r="AQ45" s="125"/>
      <c r="AR45" s="125"/>
      <c r="AS45" s="125"/>
      <c r="AT45" s="125"/>
      <c r="AU45" s="125"/>
      <c r="AV45" s="125"/>
      <c r="AW45" s="5">
        <f t="shared" si="2"/>
        <v>0</v>
      </c>
      <c r="AY45" s="125"/>
    </row>
    <row r="46" spans="1:51" x14ac:dyDescent="0.3">
      <c r="A46" s="16">
        <v>45061</v>
      </c>
      <c r="B46" s="3" t="s">
        <v>283</v>
      </c>
      <c r="C46" s="3" t="s">
        <v>275</v>
      </c>
      <c r="D46" s="3" t="s">
        <v>20</v>
      </c>
      <c r="E46" s="24">
        <v>12</v>
      </c>
      <c r="F46" s="5">
        <v>16.96</v>
      </c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5">
        <v>16.96</v>
      </c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5">
        <f t="shared" si="2"/>
        <v>0</v>
      </c>
      <c r="AY46" s="125"/>
    </row>
    <row r="47" spans="1:51" x14ac:dyDescent="0.3">
      <c r="A47" s="16">
        <v>45065</v>
      </c>
      <c r="B47" s="3" t="s">
        <v>276</v>
      </c>
      <c r="C47" s="3" t="s">
        <v>129</v>
      </c>
      <c r="D47" s="3" t="s">
        <v>20</v>
      </c>
      <c r="E47" s="24">
        <v>13</v>
      </c>
      <c r="F47" s="5">
        <v>1440</v>
      </c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5">
        <v>1200</v>
      </c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5">
        <v>240</v>
      </c>
      <c r="AW47" s="5">
        <f t="shared" si="2"/>
        <v>0</v>
      </c>
      <c r="AY47" s="125"/>
    </row>
    <row r="48" spans="1:51" x14ac:dyDescent="0.3">
      <c r="A48" s="16">
        <v>45065</v>
      </c>
      <c r="B48" s="3" t="s">
        <v>277</v>
      </c>
      <c r="C48" s="3" t="s">
        <v>284</v>
      </c>
      <c r="D48" s="3" t="s">
        <v>20</v>
      </c>
      <c r="E48" s="24">
        <v>14</v>
      </c>
      <c r="F48" s="5">
        <v>1980</v>
      </c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5">
        <v>1650</v>
      </c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5">
        <v>330</v>
      </c>
      <c r="AW48" s="5">
        <f t="shared" si="2"/>
        <v>0</v>
      </c>
      <c r="AY48" s="125"/>
    </row>
    <row r="49" spans="1:51" x14ac:dyDescent="0.3">
      <c r="A49" s="16">
        <v>45067</v>
      </c>
      <c r="B49" s="3" t="s">
        <v>236</v>
      </c>
      <c r="C49" s="3" t="s">
        <v>235</v>
      </c>
      <c r="D49" s="3" t="s">
        <v>20</v>
      </c>
      <c r="E49" s="24" t="s">
        <v>237</v>
      </c>
      <c r="F49" s="5">
        <v>5</v>
      </c>
      <c r="G49" s="125"/>
      <c r="H49" s="125"/>
      <c r="I49" s="125"/>
      <c r="J49" s="125"/>
      <c r="K49" s="125"/>
      <c r="L49" s="125"/>
      <c r="M49" s="125"/>
      <c r="N49" s="5">
        <v>5</v>
      </c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5">
        <f t="shared" si="2"/>
        <v>0</v>
      </c>
      <c r="AY49" s="125"/>
    </row>
    <row r="50" spans="1:51" x14ac:dyDescent="0.3">
      <c r="A50" s="16">
        <v>45069</v>
      </c>
      <c r="B50" s="3" t="s">
        <v>31</v>
      </c>
      <c r="C50" s="3" t="s">
        <v>278</v>
      </c>
      <c r="D50" s="3" t="s">
        <v>20</v>
      </c>
      <c r="E50" s="24">
        <v>15</v>
      </c>
      <c r="F50" s="5">
        <v>15.48</v>
      </c>
      <c r="G50" s="125"/>
      <c r="H50" s="5">
        <v>12.9</v>
      </c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  <c r="AJ50" s="125"/>
      <c r="AK50" s="125"/>
      <c r="AL50" s="125"/>
      <c r="AM50" s="125"/>
      <c r="AN50" s="125"/>
      <c r="AO50" s="125"/>
      <c r="AP50" s="125"/>
      <c r="AQ50" s="125"/>
      <c r="AR50" s="125"/>
      <c r="AS50" s="125"/>
      <c r="AT50" s="125"/>
      <c r="AU50" s="125"/>
      <c r="AV50" s="5">
        <v>2.58</v>
      </c>
      <c r="AW50" s="5">
        <f t="shared" si="2"/>
        <v>0</v>
      </c>
      <c r="AY50" s="125"/>
    </row>
    <row r="51" spans="1:51" x14ac:dyDescent="0.3">
      <c r="A51" s="16">
        <v>45083</v>
      </c>
      <c r="B51" s="3" t="s">
        <v>200</v>
      </c>
      <c r="C51" s="3" t="s">
        <v>44</v>
      </c>
      <c r="D51" s="3" t="s">
        <v>20</v>
      </c>
      <c r="E51" s="24" t="s">
        <v>230</v>
      </c>
      <c r="F51" s="5">
        <v>732.13</v>
      </c>
      <c r="G51" s="5">
        <v>732.13</v>
      </c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5">
        <f t="shared" ref="AW51:AW114" si="3">F51-G51-H51-I51-J51-K51-L51-M51-N51-O51-P51-Q51-R51-S51-T51-U51-V51-W51-X51-Y51-Z51-AA51-AB51-AC51-AD51-AE51-AF51-AG51-AH51-AI51-AJ51-AK51-AL51-AM51-AN51-AO51-AP51-AQ51-AR51-AS51-AT51-AU51-AV51</f>
        <v>0</v>
      </c>
      <c r="AY51" s="125"/>
    </row>
    <row r="52" spans="1:51" x14ac:dyDescent="0.3">
      <c r="A52" s="16">
        <v>45098</v>
      </c>
      <c r="B52" s="3" t="s">
        <v>31</v>
      </c>
      <c r="C52" s="3" t="s">
        <v>278</v>
      </c>
      <c r="D52" s="3" t="s">
        <v>20</v>
      </c>
      <c r="E52" s="24">
        <v>16</v>
      </c>
      <c r="F52" s="5">
        <v>15.48</v>
      </c>
      <c r="G52" s="125"/>
      <c r="H52" s="5">
        <v>12.9</v>
      </c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5">
        <v>2.58</v>
      </c>
      <c r="AW52" s="5">
        <f t="shared" si="3"/>
        <v>0</v>
      </c>
      <c r="AY52" s="125"/>
    </row>
    <row r="53" spans="1:51" x14ac:dyDescent="0.3">
      <c r="A53" s="16">
        <v>45098</v>
      </c>
      <c r="B53" s="3" t="s">
        <v>236</v>
      </c>
      <c r="C53" s="3" t="s">
        <v>235</v>
      </c>
      <c r="D53" s="3" t="s">
        <v>20</v>
      </c>
      <c r="E53" s="24" t="s">
        <v>237</v>
      </c>
      <c r="F53" s="5">
        <v>5</v>
      </c>
      <c r="G53" s="125"/>
      <c r="H53" s="125"/>
      <c r="I53" s="125"/>
      <c r="J53" s="125"/>
      <c r="K53" s="125"/>
      <c r="L53" s="125"/>
      <c r="M53" s="125"/>
      <c r="N53" s="5">
        <v>5</v>
      </c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5">
        <f t="shared" si="3"/>
        <v>0</v>
      </c>
      <c r="AY53" s="125"/>
    </row>
    <row r="54" spans="1:51" x14ac:dyDescent="0.3">
      <c r="A54" s="16">
        <v>45100</v>
      </c>
      <c r="B54" s="3" t="s">
        <v>276</v>
      </c>
      <c r="C54" s="3" t="s">
        <v>129</v>
      </c>
      <c r="D54" s="3" t="s">
        <v>20</v>
      </c>
      <c r="E54" s="24">
        <v>17</v>
      </c>
      <c r="F54" s="5">
        <v>1596</v>
      </c>
      <c r="G54" s="125"/>
      <c r="H54" s="125"/>
      <c r="I54" s="125"/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5">
        <v>1330</v>
      </c>
      <c r="AB54" s="125"/>
      <c r="AC54" s="125"/>
      <c r="AD54" s="125"/>
      <c r="AE54" s="125"/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5"/>
      <c r="AT54" s="125"/>
      <c r="AU54" s="125"/>
      <c r="AV54" s="5">
        <v>266</v>
      </c>
      <c r="AW54" s="5">
        <f t="shared" si="3"/>
        <v>0</v>
      </c>
      <c r="AY54" s="125"/>
    </row>
    <row r="55" spans="1:51" x14ac:dyDescent="0.3">
      <c r="A55" s="16">
        <v>45100</v>
      </c>
      <c r="B55" s="3" t="s">
        <v>286</v>
      </c>
      <c r="C55" s="3" t="s">
        <v>288</v>
      </c>
      <c r="D55" s="3" t="s">
        <v>20</v>
      </c>
      <c r="E55" s="24">
        <v>18</v>
      </c>
      <c r="F55" s="5">
        <v>1300</v>
      </c>
      <c r="G55" s="125"/>
      <c r="H55" s="125"/>
      <c r="I55" s="125"/>
      <c r="J55" s="125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5">
        <v>1300</v>
      </c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5">
        <f t="shared" si="3"/>
        <v>0</v>
      </c>
      <c r="AY55" s="125"/>
    </row>
    <row r="56" spans="1:51" s="132" customFormat="1" ht="15" thickBot="1" x14ac:dyDescent="0.35">
      <c r="A56" s="155">
        <v>45100</v>
      </c>
      <c r="B56" s="156" t="s">
        <v>287</v>
      </c>
      <c r="C56" s="156" t="s">
        <v>68</v>
      </c>
      <c r="D56" s="156" t="s">
        <v>20</v>
      </c>
      <c r="E56" s="157">
        <v>19</v>
      </c>
      <c r="F56" s="158">
        <v>46</v>
      </c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58">
        <v>46</v>
      </c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58">
        <f t="shared" si="3"/>
        <v>0</v>
      </c>
      <c r="AX56" s="158">
        <f>SUM(AV31:AV56)</f>
        <v>1016.5200000000001</v>
      </c>
      <c r="AY56" s="133"/>
    </row>
    <row r="57" spans="1:51" x14ac:dyDescent="0.3">
      <c r="A57" s="16">
        <v>45113</v>
      </c>
      <c r="B57" s="3" t="s">
        <v>200</v>
      </c>
      <c r="C57" s="3" t="s">
        <v>44</v>
      </c>
      <c r="D57" s="3" t="s">
        <v>20</v>
      </c>
      <c r="E57" s="24" t="s">
        <v>230</v>
      </c>
      <c r="F57" s="5">
        <v>732.13</v>
      </c>
      <c r="G57" s="5">
        <v>732.13</v>
      </c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5">
        <f t="shared" si="3"/>
        <v>0</v>
      </c>
      <c r="AY57" s="125"/>
    </row>
    <row r="58" spans="1:51" s="3" customFormat="1" x14ac:dyDescent="0.3">
      <c r="A58" s="16">
        <v>45114</v>
      </c>
      <c r="B58" s="3" t="s">
        <v>289</v>
      </c>
      <c r="C58" s="3" t="s">
        <v>294</v>
      </c>
      <c r="D58" s="3" t="s">
        <v>20</v>
      </c>
      <c r="E58" s="24">
        <v>20</v>
      </c>
      <c r="F58" s="5">
        <v>380.16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>
        <v>316.8</v>
      </c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>
        <v>63.36</v>
      </c>
      <c r="AW58" s="5">
        <f t="shared" si="3"/>
        <v>0</v>
      </c>
      <c r="AX58" s="5"/>
      <c r="AY58" s="5"/>
    </row>
    <row r="59" spans="1:51" s="3" customFormat="1" x14ac:dyDescent="0.3">
      <c r="A59" s="16">
        <v>45114</v>
      </c>
      <c r="B59" s="3" t="s">
        <v>290</v>
      </c>
      <c r="C59" s="3" t="s">
        <v>68</v>
      </c>
      <c r="D59" s="3" t="s">
        <v>20</v>
      </c>
      <c r="E59" s="24">
        <v>21</v>
      </c>
      <c r="F59" s="5">
        <v>200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200</v>
      </c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>
        <f t="shared" si="3"/>
        <v>0</v>
      </c>
      <c r="AY59" s="5"/>
    </row>
    <row r="60" spans="1:51" s="3" customFormat="1" x14ac:dyDescent="0.3">
      <c r="A60" s="16">
        <v>45114</v>
      </c>
      <c r="B60" s="3" t="s">
        <v>291</v>
      </c>
      <c r="C60" s="3" t="s">
        <v>295</v>
      </c>
      <c r="D60" s="3" t="s">
        <v>20</v>
      </c>
      <c r="E60" s="24">
        <v>22</v>
      </c>
      <c r="F60" s="5">
        <v>28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v>23.83</v>
      </c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>
        <v>4.17</v>
      </c>
      <c r="AW60" s="5">
        <f t="shared" si="3"/>
        <v>0</v>
      </c>
      <c r="AY60" s="5"/>
    </row>
    <row r="61" spans="1:51" s="3" customFormat="1" x14ac:dyDescent="0.3">
      <c r="A61" s="16">
        <v>45119</v>
      </c>
      <c r="B61" s="3" t="s">
        <v>296</v>
      </c>
      <c r="C61" s="3" t="s">
        <v>295</v>
      </c>
      <c r="D61" s="3" t="s">
        <v>20</v>
      </c>
      <c r="E61" s="24">
        <v>23</v>
      </c>
      <c r="F61" s="5">
        <v>128.9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v>128.9</v>
      </c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>
        <f t="shared" si="3"/>
        <v>0</v>
      </c>
      <c r="AY61" s="5"/>
    </row>
    <row r="62" spans="1:51" x14ac:dyDescent="0.3">
      <c r="A62" s="16">
        <v>45120</v>
      </c>
      <c r="B62" s="3" t="s">
        <v>89</v>
      </c>
      <c r="C62" s="3" t="s">
        <v>207</v>
      </c>
      <c r="D62" s="3" t="s">
        <v>20</v>
      </c>
      <c r="E62" s="24">
        <v>24</v>
      </c>
      <c r="F62" s="5">
        <v>35</v>
      </c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5">
        <v>35</v>
      </c>
      <c r="Z62" s="125"/>
      <c r="AA62" s="125"/>
      <c r="AB62" s="125"/>
      <c r="AC62" s="125"/>
      <c r="AD62" s="125"/>
      <c r="AE62" s="125"/>
      <c r="AF62" s="125"/>
      <c r="AG62" s="12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>
        <f t="shared" si="3"/>
        <v>0</v>
      </c>
      <c r="AY62" s="125"/>
    </row>
    <row r="63" spans="1:51" x14ac:dyDescent="0.3">
      <c r="A63" s="16">
        <v>45126</v>
      </c>
      <c r="B63" s="3" t="s">
        <v>292</v>
      </c>
      <c r="C63" s="3" t="s">
        <v>297</v>
      </c>
      <c r="D63" s="3" t="s">
        <v>20</v>
      </c>
      <c r="E63" s="24">
        <v>25</v>
      </c>
      <c r="F63" s="5">
        <v>172.8</v>
      </c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5">
        <v>144</v>
      </c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>
        <v>28.8</v>
      </c>
      <c r="AW63" s="5">
        <f t="shared" si="3"/>
        <v>0</v>
      </c>
      <c r="AY63" s="125"/>
    </row>
    <row r="64" spans="1:51" x14ac:dyDescent="0.3">
      <c r="A64" s="16">
        <v>45126</v>
      </c>
      <c r="B64" s="3" t="s">
        <v>298</v>
      </c>
      <c r="C64" s="3" t="s">
        <v>299</v>
      </c>
      <c r="D64" s="3" t="s">
        <v>20</v>
      </c>
      <c r="E64" s="24">
        <v>26</v>
      </c>
      <c r="F64" s="5">
        <v>114</v>
      </c>
      <c r="G64" s="125"/>
      <c r="H64" s="125"/>
      <c r="I64" s="5">
        <v>114</v>
      </c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5"/>
      <c r="AT64" s="125"/>
      <c r="AU64" s="125"/>
      <c r="AV64" s="125"/>
      <c r="AW64" s="5">
        <f t="shared" si="3"/>
        <v>0</v>
      </c>
      <c r="AY64" s="125"/>
    </row>
    <row r="65" spans="1:51" x14ac:dyDescent="0.3">
      <c r="A65" s="16">
        <v>45126</v>
      </c>
      <c r="B65" s="3" t="s">
        <v>293</v>
      </c>
      <c r="C65" s="3" t="s">
        <v>300</v>
      </c>
      <c r="D65" s="3" t="s">
        <v>20</v>
      </c>
      <c r="E65" s="24">
        <v>27</v>
      </c>
      <c r="F65" s="5">
        <v>460</v>
      </c>
      <c r="G65" s="5"/>
      <c r="H65" s="5"/>
      <c r="I65" s="5"/>
      <c r="J65" s="5"/>
      <c r="K65" s="5"/>
      <c r="L65" s="5"/>
      <c r="M65" s="5"/>
      <c r="N65" s="5"/>
      <c r="O65" s="5">
        <v>460</v>
      </c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5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  <c r="AQ65" s="125"/>
      <c r="AR65" s="125"/>
      <c r="AS65" s="125"/>
      <c r="AT65" s="125"/>
      <c r="AU65" s="125"/>
      <c r="AV65" s="125"/>
      <c r="AW65" s="5">
        <f t="shared" si="3"/>
        <v>0</v>
      </c>
      <c r="AY65" s="125"/>
    </row>
    <row r="66" spans="1:51" x14ac:dyDescent="0.3">
      <c r="A66" s="16">
        <v>45126</v>
      </c>
      <c r="B66" s="3" t="s">
        <v>276</v>
      </c>
      <c r="C66" s="3" t="s">
        <v>129</v>
      </c>
      <c r="D66" s="3" t="s">
        <v>20</v>
      </c>
      <c r="E66" s="24">
        <v>28</v>
      </c>
      <c r="F66" s="5">
        <v>1632</v>
      </c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25"/>
      <c r="Z66" s="125"/>
      <c r="AA66" s="5">
        <v>1360</v>
      </c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>
        <v>272</v>
      </c>
      <c r="AW66" s="5">
        <f t="shared" si="3"/>
        <v>0</v>
      </c>
      <c r="AX66" s="125"/>
      <c r="AY66" s="125"/>
    </row>
    <row r="67" spans="1:51" x14ac:dyDescent="0.3">
      <c r="A67" s="16">
        <v>45128</v>
      </c>
      <c r="B67" s="3" t="s">
        <v>31</v>
      </c>
      <c r="C67" s="3" t="s">
        <v>278</v>
      </c>
      <c r="D67" s="3" t="s">
        <v>20</v>
      </c>
      <c r="E67" s="24">
        <v>29</v>
      </c>
      <c r="F67" s="5">
        <v>15.48</v>
      </c>
      <c r="G67" s="125"/>
      <c r="H67" s="5">
        <v>12.9</v>
      </c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25"/>
      <c r="Z67" s="125"/>
      <c r="AA67" s="125"/>
      <c r="AB67" s="125"/>
      <c r="AC67" s="125"/>
      <c r="AD67" s="125"/>
      <c r="AE67" s="125"/>
      <c r="AF67" s="125"/>
      <c r="AG67" s="125"/>
      <c r="AH67" s="125"/>
      <c r="AI67" s="125"/>
      <c r="AJ67" s="125"/>
      <c r="AK67" s="125"/>
      <c r="AL67" s="125"/>
      <c r="AM67" s="125"/>
      <c r="AN67" s="125"/>
      <c r="AO67" s="125"/>
      <c r="AP67" s="125"/>
      <c r="AQ67" s="125"/>
      <c r="AR67" s="125"/>
      <c r="AS67" s="125"/>
      <c r="AT67" s="125"/>
      <c r="AU67" s="125"/>
      <c r="AV67" s="5">
        <v>2.58</v>
      </c>
      <c r="AW67" s="5">
        <f t="shared" si="3"/>
        <v>0</v>
      </c>
      <c r="AY67" s="125"/>
    </row>
    <row r="68" spans="1:51" x14ac:dyDescent="0.3">
      <c r="A68" s="16">
        <v>45128</v>
      </c>
      <c r="B68" s="3" t="s">
        <v>236</v>
      </c>
      <c r="C68" s="3" t="s">
        <v>235</v>
      </c>
      <c r="D68" s="3" t="s">
        <v>20</v>
      </c>
      <c r="E68" s="24" t="s">
        <v>237</v>
      </c>
      <c r="F68" s="5">
        <v>5</v>
      </c>
      <c r="G68" s="125"/>
      <c r="H68" s="125"/>
      <c r="I68" s="125"/>
      <c r="J68" s="125"/>
      <c r="K68" s="125"/>
      <c r="L68" s="125"/>
      <c r="M68" s="125"/>
      <c r="N68" s="5">
        <v>5</v>
      </c>
      <c r="O68" s="125"/>
      <c r="P68" s="125"/>
      <c r="Q68" s="125"/>
      <c r="R68" s="125"/>
      <c r="S68" s="125"/>
      <c r="T68" s="125"/>
      <c r="U68" s="125"/>
      <c r="V68" s="125"/>
      <c r="W68" s="125"/>
      <c r="X68" s="125"/>
      <c r="Y68" s="125"/>
      <c r="Z68" s="125"/>
      <c r="AA68" s="125"/>
      <c r="AB68" s="125"/>
      <c r="AC68" s="125"/>
      <c r="AD68" s="125"/>
      <c r="AE68" s="125"/>
      <c r="AF68" s="125"/>
      <c r="AG68" s="125"/>
      <c r="AH68" s="125"/>
      <c r="AI68" s="125"/>
      <c r="AJ68" s="125"/>
      <c r="AK68" s="125"/>
      <c r="AL68" s="125"/>
      <c r="AM68" s="125"/>
      <c r="AN68" s="125"/>
      <c r="AO68" s="125"/>
      <c r="AP68" s="125"/>
      <c r="AQ68" s="125"/>
      <c r="AR68" s="125"/>
      <c r="AS68" s="125"/>
      <c r="AT68" s="125"/>
      <c r="AU68" s="125"/>
      <c r="AV68" s="125"/>
      <c r="AW68" s="5">
        <f t="shared" si="3"/>
        <v>0</v>
      </c>
      <c r="AY68" s="125"/>
    </row>
    <row r="69" spans="1:51" x14ac:dyDescent="0.3">
      <c r="A69" s="16">
        <v>45135</v>
      </c>
      <c r="B69" s="3" t="s">
        <v>276</v>
      </c>
      <c r="C69" s="3" t="s">
        <v>301</v>
      </c>
      <c r="D69" s="3" t="s">
        <v>20</v>
      </c>
      <c r="E69" s="24">
        <v>30</v>
      </c>
      <c r="F69" s="5">
        <v>1850.16</v>
      </c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5">
        <v>1541.8</v>
      </c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>
        <v>308.36</v>
      </c>
      <c r="AW69" s="5">
        <f t="shared" si="3"/>
        <v>0</v>
      </c>
      <c r="AY69" s="125"/>
    </row>
    <row r="70" spans="1:51" x14ac:dyDescent="0.3">
      <c r="A70" s="16">
        <v>45138</v>
      </c>
      <c r="B70" s="3" t="s">
        <v>302</v>
      </c>
      <c r="C70" s="3" t="s">
        <v>303</v>
      </c>
      <c r="D70" s="3" t="s">
        <v>20</v>
      </c>
      <c r="E70" s="24">
        <v>31</v>
      </c>
      <c r="F70" s="5">
        <v>6.5</v>
      </c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5"/>
      <c r="Z70" s="125"/>
      <c r="AA70" s="125"/>
      <c r="AB70" s="125"/>
      <c r="AC70" s="5">
        <v>6.5</v>
      </c>
      <c r="AD70" s="125"/>
      <c r="AE70" s="125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  <c r="AP70" s="125"/>
      <c r="AQ70" s="125"/>
      <c r="AR70" s="125"/>
      <c r="AS70" s="125"/>
      <c r="AT70" s="125"/>
      <c r="AU70" s="125"/>
      <c r="AV70" s="5"/>
      <c r="AW70" s="5">
        <f t="shared" si="3"/>
        <v>0</v>
      </c>
      <c r="AY70" s="125"/>
    </row>
    <row r="71" spans="1:51" x14ac:dyDescent="0.3">
      <c r="A71" s="16">
        <v>45140</v>
      </c>
      <c r="B71" s="3" t="s">
        <v>266</v>
      </c>
      <c r="C71" s="3" t="s">
        <v>267</v>
      </c>
      <c r="D71" s="3" t="s">
        <v>20</v>
      </c>
      <c r="E71" s="24">
        <v>32</v>
      </c>
      <c r="F71" s="5">
        <v>168.3</v>
      </c>
      <c r="G71" s="125"/>
      <c r="H71" s="5">
        <v>140.25</v>
      </c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5">
        <v>28.05</v>
      </c>
      <c r="AW71" s="5">
        <f t="shared" si="3"/>
        <v>0</v>
      </c>
      <c r="AY71" s="125"/>
    </row>
    <row r="72" spans="1:51" x14ac:dyDescent="0.3">
      <c r="A72" s="16">
        <v>45145</v>
      </c>
      <c r="B72" s="3" t="s">
        <v>200</v>
      </c>
      <c r="C72" s="3" t="s">
        <v>44</v>
      </c>
      <c r="D72" s="3" t="s">
        <v>20</v>
      </c>
      <c r="E72" s="24" t="s">
        <v>230</v>
      </c>
      <c r="F72" s="5">
        <v>732.13</v>
      </c>
      <c r="G72" s="5">
        <v>732.13</v>
      </c>
      <c r="H72" s="125"/>
      <c r="I72" s="125"/>
      <c r="J72" s="125"/>
      <c r="K72" s="125"/>
      <c r="L72" s="125"/>
      <c r="M72" s="125"/>
      <c r="N72" s="125"/>
      <c r="O72" s="125"/>
      <c r="P72" s="125"/>
      <c r="Q72" s="125"/>
      <c r="R72" s="125"/>
      <c r="S72" s="125"/>
      <c r="T72" s="125"/>
      <c r="U72" s="125"/>
      <c r="V72" s="125"/>
      <c r="W72" s="125"/>
      <c r="X72" s="125"/>
      <c r="Y72" s="125"/>
      <c r="Z72" s="125"/>
      <c r="AA72" s="125"/>
      <c r="AB72" s="125"/>
      <c r="AC72" s="125"/>
      <c r="AD72" s="125"/>
      <c r="AE72" s="125"/>
      <c r="AF72" s="125"/>
      <c r="AG72" s="125"/>
      <c r="AH72" s="125"/>
      <c r="AI72" s="125"/>
      <c r="AJ72" s="125"/>
      <c r="AK72" s="125"/>
      <c r="AL72" s="125"/>
      <c r="AM72" s="125"/>
      <c r="AN72" s="125"/>
      <c r="AO72" s="125"/>
      <c r="AP72" s="125"/>
      <c r="AQ72" s="125"/>
      <c r="AR72" s="125"/>
      <c r="AS72" s="125"/>
      <c r="AT72" s="125"/>
      <c r="AU72" s="125"/>
      <c r="AV72" s="5"/>
      <c r="AW72" s="5">
        <f t="shared" si="3"/>
        <v>0</v>
      </c>
      <c r="AX72" s="125"/>
      <c r="AY72" s="125"/>
    </row>
    <row r="73" spans="1:51" x14ac:dyDescent="0.3">
      <c r="A73" s="16">
        <v>45149</v>
      </c>
      <c r="B73" s="3" t="s">
        <v>304</v>
      </c>
      <c r="C73" s="3" t="s">
        <v>305</v>
      </c>
      <c r="D73" s="3" t="s">
        <v>20</v>
      </c>
      <c r="E73" s="24">
        <v>33</v>
      </c>
      <c r="F73" s="5">
        <v>46.99</v>
      </c>
      <c r="G73" s="5"/>
      <c r="H73" s="5"/>
      <c r="I73" s="5">
        <v>39.159999999999997</v>
      </c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5"/>
      <c r="AR73" s="125"/>
      <c r="AS73" s="125"/>
      <c r="AT73" s="125"/>
      <c r="AU73" s="125"/>
      <c r="AV73" s="5">
        <v>7.83</v>
      </c>
      <c r="AW73" s="5">
        <f t="shared" si="3"/>
        <v>0</v>
      </c>
      <c r="AX73" s="125"/>
      <c r="AY73" s="125"/>
    </row>
    <row r="74" spans="1:51" x14ac:dyDescent="0.3">
      <c r="A74" s="16">
        <v>45159</v>
      </c>
      <c r="B74" s="3" t="s">
        <v>236</v>
      </c>
      <c r="C74" s="3" t="s">
        <v>235</v>
      </c>
      <c r="D74" s="3" t="s">
        <v>20</v>
      </c>
      <c r="E74" s="24" t="s">
        <v>237</v>
      </c>
      <c r="F74" s="5">
        <v>5.4</v>
      </c>
      <c r="G74" s="125"/>
      <c r="H74" s="125"/>
      <c r="I74" s="125"/>
      <c r="J74" s="125"/>
      <c r="K74" s="125"/>
      <c r="L74" s="125"/>
      <c r="M74" s="125"/>
      <c r="N74" s="5">
        <v>5.4</v>
      </c>
      <c r="O74" s="125"/>
      <c r="P74" s="125"/>
      <c r="Q74" s="125"/>
      <c r="R74" s="125"/>
      <c r="S74" s="125"/>
      <c r="T74" s="125"/>
      <c r="U74" s="125"/>
      <c r="V74" s="125"/>
      <c r="W74" s="125"/>
      <c r="X74" s="125"/>
      <c r="Y74" s="125"/>
      <c r="Z74" s="125"/>
      <c r="AA74" s="125"/>
      <c r="AB74" s="12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>
        <f t="shared" si="3"/>
        <v>0</v>
      </c>
      <c r="AY74" s="125"/>
    </row>
    <row r="75" spans="1:51" x14ac:dyDescent="0.3">
      <c r="A75" s="16">
        <v>45159</v>
      </c>
      <c r="B75" s="3" t="s">
        <v>306</v>
      </c>
      <c r="C75" s="3" t="s">
        <v>307</v>
      </c>
      <c r="D75" s="3" t="s">
        <v>20</v>
      </c>
      <c r="E75" s="24">
        <v>34</v>
      </c>
      <c r="F75" s="5">
        <v>50.44</v>
      </c>
      <c r="G75" s="125"/>
      <c r="H75" s="125"/>
      <c r="I75" s="125"/>
      <c r="J75" s="125"/>
      <c r="K75" s="125"/>
      <c r="L75" s="125"/>
      <c r="M75" s="125"/>
      <c r="N75" s="125"/>
      <c r="O75" s="125"/>
      <c r="P75" s="125"/>
      <c r="Q75" s="125"/>
      <c r="R75" s="125"/>
      <c r="S75" s="125"/>
      <c r="T75" s="125"/>
      <c r="U75" s="125"/>
      <c r="V75" s="125"/>
      <c r="W75" s="125"/>
      <c r="X75" s="125"/>
      <c r="Y75" s="125"/>
      <c r="Z75" s="125"/>
      <c r="AA75" s="125"/>
      <c r="AB75" s="125"/>
      <c r="AC75" s="5">
        <v>42.04</v>
      </c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>
        <v>8.4</v>
      </c>
      <c r="AW75" s="5">
        <f t="shared" si="3"/>
        <v>0</v>
      </c>
      <c r="AX75" s="125"/>
      <c r="AY75" s="125"/>
    </row>
    <row r="76" spans="1:51" x14ac:dyDescent="0.3">
      <c r="A76" s="16">
        <v>45159</v>
      </c>
      <c r="B76" s="3" t="s">
        <v>276</v>
      </c>
      <c r="C76" s="3" t="s">
        <v>129</v>
      </c>
      <c r="D76" s="3" t="s">
        <v>20</v>
      </c>
      <c r="E76" s="24">
        <v>35</v>
      </c>
      <c r="F76" s="5">
        <v>1692</v>
      </c>
      <c r="G76" s="125"/>
      <c r="H76" s="125"/>
      <c r="I76" s="125"/>
      <c r="J76" s="125"/>
      <c r="K76" s="125"/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125"/>
      <c r="Y76" s="125"/>
      <c r="Z76" s="125"/>
      <c r="AA76" s="5">
        <v>1410</v>
      </c>
      <c r="AB76" s="125"/>
      <c r="AC76" s="125"/>
      <c r="AD76" s="125"/>
      <c r="AE76" s="125"/>
      <c r="AF76" s="125"/>
      <c r="AG76" s="125"/>
      <c r="AH76" s="125"/>
      <c r="AI76" s="125"/>
      <c r="AJ76" s="125"/>
      <c r="AK76" s="125"/>
      <c r="AL76" s="125"/>
      <c r="AM76" s="125"/>
      <c r="AN76" s="125"/>
      <c r="AO76" s="125"/>
      <c r="AP76" s="125"/>
      <c r="AQ76" s="125"/>
      <c r="AR76" s="125"/>
      <c r="AS76" s="125"/>
      <c r="AT76" s="125"/>
      <c r="AU76" s="125"/>
      <c r="AV76" s="5">
        <v>282</v>
      </c>
      <c r="AW76" s="5">
        <f t="shared" si="3"/>
        <v>0</v>
      </c>
      <c r="AY76" s="125"/>
    </row>
    <row r="77" spans="1:51" x14ac:dyDescent="0.3">
      <c r="A77" s="16">
        <v>45159</v>
      </c>
      <c r="B77" s="3" t="s">
        <v>308</v>
      </c>
      <c r="C77" s="3" t="s">
        <v>309</v>
      </c>
      <c r="D77" s="3" t="s">
        <v>20</v>
      </c>
      <c r="E77" s="24">
        <v>36</v>
      </c>
      <c r="F77" s="5">
        <v>300</v>
      </c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5">
        <v>300</v>
      </c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5"/>
      <c r="AR77" s="125"/>
      <c r="AS77" s="125"/>
      <c r="AT77" s="125"/>
      <c r="AU77" s="125"/>
      <c r="AV77" s="125"/>
      <c r="AW77" s="5">
        <f t="shared" si="3"/>
        <v>0</v>
      </c>
      <c r="AY77" s="125"/>
    </row>
    <row r="78" spans="1:51" x14ac:dyDescent="0.3">
      <c r="A78" s="16">
        <v>45161</v>
      </c>
      <c r="B78" s="3" t="s">
        <v>31</v>
      </c>
      <c r="C78" s="3" t="s">
        <v>278</v>
      </c>
      <c r="D78" s="3" t="s">
        <v>20</v>
      </c>
      <c r="E78" s="24">
        <v>37</v>
      </c>
      <c r="F78" s="5">
        <v>15.48</v>
      </c>
      <c r="G78" s="125"/>
      <c r="H78" s="5">
        <v>12.9</v>
      </c>
      <c r="I78" s="125"/>
      <c r="J78" s="125"/>
      <c r="K78" s="125"/>
      <c r="L78" s="125"/>
      <c r="M78" s="125"/>
      <c r="N78" s="125"/>
      <c r="O78" s="125"/>
      <c r="P78" s="125"/>
      <c r="Q78" s="125"/>
      <c r="R78" s="125"/>
      <c r="S78" s="125"/>
      <c r="T78" s="125"/>
      <c r="U78" s="125"/>
      <c r="V78" s="125"/>
      <c r="W78" s="125"/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25"/>
      <c r="AI78" s="125"/>
      <c r="AJ78" s="125"/>
      <c r="AK78" s="125"/>
      <c r="AL78" s="125"/>
      <c r="AM78" s="125"/>
      <c r="AN78" s="125"/>
      <c r="AO78" s="125"/>
      <c r="AP78" s="125"/>
      <c r="AQ78" s="125"/>
      <c r="AR78" s="125"/>
      <c r="AS78" s="125"/>
      <c r="AT78" s="125"/>
      <c r="AU78" s="125"/>
      <c r="AV78" s="5">
        <v>2.58</v>
      </c>
      <c r="AW78" s="5">
        <f t="shared" si="3"/>
        <v>0</v>
      </c>
      <c r="AY78" s="125"/>
    </row>
    <row r="79" spans="1:51" x14ac:dyDescent="0.3">
      <c r="A79" s="16">
        <v>45161</v>
      </c>
      <c r="B79" s="3" t="s">
        <v>310</v>
      </c>
      <c r="C79" s="3" t="s">
        <v>311</v>
      </c>
      <c r="D79" s="3" t="s">
        <v>20</v>
      </c>
      <c r="E79" s="24">
        <v>38</v>
      </c>
      <c r="F79" s="5">
        <v>50</v>
      </c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5">
        <v>50</v>
      </c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5">
        <f t="shared" si="3"/>
        <v>0</v>
      </c>
      <c r="AY79" s="125"/>
    </row>
    <row r="80" spans="1:51" s="3" customFormat="1" x14ac:dyDescent="0.3">
      <c r="A80" s="16">
        <v>45175</v>
      </c>
      <c r="B80" s="3" t="s">
        <v>200</v>
      </c>
      <c r="C80" s="3" t="s">
        <v>44</v>
      </c>
      <c r="D80" s="3" t="s">
        <v>20</v>
      </c>
      <c r="E80" s="24" t="s">
        <v>230</v>
      </c>
      <c r="F80" s="5">
        <v>732.13</v>
      </c>
      <c r="G80" s="5">
        <v>732.13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>
        <f t="shared" si="3"/>
        <v>0</v>
      </c>
      <c r="AY80" s="5"/>
    </row>
    <row r="81" spans="1:53" s="3" customFormat="1" x14ac:dyDescent="0.3">
      <c r="A81" s="16">
        <v>45175</v>
      </c>
      <c r="B81" s="3" t="s">
        <v>276</v>
      </c>
      <c r="C81" s="3" t="s">
        <v>129</v>
      </c>
      <c r="D81" s="3" t="s">
        <v>20</v>
      </c>
      <c r="E81" s="24">
        <v>39</v>
      </c>
      <c r="F81" s="5">
        <v>1692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>
        <v>1410</v>
      </c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>
        <v>282</v>
      </c>
      <c r="AW81" s="5">
        <f t="shared" si="3"/>
        <v>0</v>
      </c>
      <c r="AY81" s="5"/>
    </row>
    <row r="82" spans="1:53" s="3" customFormat="1" x14ac:dyDescent="0.3">
      <c r="A82" s="16">
        <v>45175</v>
      </c>
      <c r="B82" s="3" t="s">
        <v>292</v>
      </c>
      <c r="C82" s="3" t="s">
        <v>160</v>
      </c>
      <c r="D82" s="3" t="s">
        <v>20</v>
      </c>
      <c r="E82" s="24">
        <v>40</v>
      </c>
      <c r="F82" s="5">
        <v>456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>
        <v>380</v>
      </c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>
        <v>76</v>
      </c>
      <c r="AW82" s="5">
        <f t="shared" si="3"/>
        <v>0</v>
      </c>
      <c r="AY82" s="5"/>
    </row>
    <row r="83" spans="1:53" s="3" customFormat="1" x14ac:dyDescent="0.3">
      <c r="A83" s="16">
        <v>45175</v>
      </c>
      <c r="B83" s="3" t="s">
        <v>292</v>
      </c>
      <c r="C83" s="3" t="s">
        <v>160</v>
      </c>
      <c r="D83" s="3" t="s">
        <v>20</v>
      </c>
      <c r="E83" s="24">
        <v>41</v>
      </c>
      <c r="F83" s="5">
        <v>172.8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>
        <v>144</v>
      </c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>
        <v>28.8</v>
      </c>
      <c r="AW83" s="5">
        <f t="shared" si="3"/>
        <v>0</v>
      </c>
      <c r="AY83" s="5"/>
    </row>
    <row r="84" spans="1:53" s="3" customFormat="1" x14ac:dyDescent="0.3">
      <c r="A84" s="16">
        <v>45189</v>
      </c>
      <c r="B84" s="3" t="s">
        <v>320</v>
      </c>
      <c r="C84" s="3" t="s">
        <v>321</v>
      </c>
      <c r="D84" s="3" t="s">
        <v>20</v>
      </c>
      <c r="E84" s="24">
        <v>42</v>
      </c>
      <c r="F84" s="5">
        <v>280.8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>
        <v>234</v>
      </c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>
        <v>46.8</v>
      </c>
      <c r="AW84" s="5">
        <f t="shared" si="3"/>
        <v>0</v>
      </c>
      <c r="AY84" s="5"/>
    </row>
    <row r="85" spans="1:53" s="3" customFormat="1" x14ac:dyDescent="0.3">
      <c r="A85" s="16">
        <v>45190</v>
      </c>
      <c r="B85" s="3" t="s">
        <v>31</v>
      </c>
      <c r="C85" s="3" t="s">
        <v>278</v>
      </c>
      <c r="D85" s="3" t="s">
        <v>20</v>
      </c>
      <c r="E85" s="24">
        <v>43</v>
      </c>
      <c r="F85" s="5">
        <v>15.48</v>
      </c>
      <c r="G85" s="5"/>
      <c r="H85" s="5">
        <v>12.9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>
        <v>2.58</v>
      </c>
      <c r="AW85" s="5">
        <f t="shared" si="3"/>
        <v>0</v>
      </c>
      <c r="AY85" s="5"/>
    </row>
    <row r="86" spans="1:53" s="3" customFormat="1" x14ac:dyDescent="0.3">
      <c r="A86" s="16">
        <v>45190</v>
      </c>
      <c r="B86" s="3" t="s">
        <v>236</v>
      </c>
      <c r="C86" s="3" t="s">
        <v>235</v>
      </c>
      <c r="D86" s="3" t="s">
        <v>20</v>
      </c>
      <c r="E86" s="24" t="s">
        <v>237</v>
      </c>
      <c r="F86" s="5">
        <v>5</v>
      </c>
      <c r="G86" s="5"/>
      <c r="H86" s="5"/>
      <c r="I86" s="5"/>
      <c r="J86" s="5"/>
      <c r="K86" s="5"/>
      <c r="L86" s="5"/>
      <c r="M86" s="5"/>
      <c r="N86" s="5">
        <v>5</v>
      </c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>
        <f t="shared" si="3"/>
        <v>0</v>
      </c>
      <c r="AY86" s="5"/>
    </row>
    <row r="87" spans="1:53" s="3" customFormat="1" x14ac:dyDescent="0.3">
      <c r="A87" s="16">
        <v>45194</v>
      </c>
      <c r="B87" s="3" t="s">
        <v>276</v>
      </c>
      <c r="C87" s="3" t="s">
        <v>322</v>
      </c>
      <c r="D87" s="3" t="s">
        <v>20</v>
      </c>
      <c r="E87" s="24">
        <v>44</v>
      </c>
      <c r="F87" s="5">
        <v>360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>
        <v>300</v>
      </c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>
        <v>60</v>
      </c>
      <c r="AW87" s="5">
        <f t="shared" si="3"/>
        <v>0</v>
      </c>
      <c r="AY87" s="5"/>
    </row>
    <row r="88" spans="1:53" s="3" customFormat="1" x14ac:dyDescent="0.3">
      <c r="A88" s="16">
        <v>45198</v>
      </c>
      <c r="B88" s="3" t="s">
        <v>17</v>
      </c>
      <c r="C88" s="3" t="s">
        <v>138</v>
      </c>
      <c r="D88" s="3" t="s">
        <v>20</v>
      </c>
      <c r="E88" s="24" t="s">
        <v>230</v>
      </c>
      <c r="F88" s="5">
        <v>723.16</v>
      </c>
      <c r="G88" s="5">
        <v>723.16</v>
      </c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>
        <f t="shared" si="3"/>
        <v>0</v>
      </c>
      <c r="AY88" s="5"/>
    </row>
    <row r="89" spans="1:53" s="156" customFormat="1" ht="15" thickBot="1" x14ac:dyDescent="0.35">
      <c r="A89" s="155">
        <v>44833</v>
      </c>
      <c r="B89" s="156" t="s">
        <v>17</v>
      </c>
      <c r="C89" s="156" t="s">
        <v>138</v>
      </c>
      <c r="D89" s="156" t="s">
        <v>20</v>
      </c>
      <c r="E89" s="157" t="s">
        <v>230</v>
      </c>
      <c r="F89" s="158">
        <v>723.16</v>
      </c>
      <c r="G89" s="158">
        <v>723.16</v>
      </c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  <c r="AC89" s="158"/>
      <c r="AD89" s="158"/>
      <c r="AE89" s="158"/>
      <c r="AF89" s="158"/>
      <c r="AG89" s="158"/>
      <c r="AH89" s="158"/>
      <c r="AI89" s="158"/>
      <c r="AJ89" s="158"/>
      <c r="AK89" s="158"/>
      <c r="AL89" s="158"/>
      <c r="AM89" s="158"/>
      <c r="AN89" s="158"/>
      <c r="AO89" s="158"/>
      <c r="AP89" s="158"/>
      <c r="AQ89" s="158"/>
      <c r="AR89" s="158"/>
      <c r="AS89" s="158"/>
      <c r="AT89" s="158"/>
      <c r="AU89" s="158"/>
      <c r="AV89" s="158"/>
      <c r="AW89" s="158">
        <f t="shared" si="3"/>
        <v>0</v>
      </c>
      <c r="AX89" s="158">
        <f>SUM(AV57:AV89)</f>
        <v>1504.31</v>
      </c>
      <c r="AY89" s="158"/>
      <c r="BA89" s="158"/>
    </row>
    <row r="90" spans="1:53" x14ac:dyDescent="0.3">
      <c r="A90" s="16">
        <v>45203</v>
      </c>
      <c r="B90" s="3" t="s">
        <v>338</v>
      </c>
      <c r="C90" s="3" t="s">
        <v>305</v>
      </c>
      <c r="D90" s="3" t="s">
        <v>20</v>
      </c>
      <c r="E90" s="24">
        <v>45</v>
      </c>
      <c r="F90" s="5">
        <v>11.4</v>
      </c>
      <c r="G90" s="5"/>
      <c r="H90" s="5"/>
      <c r="I90" s="5">
        <v>9.5</v>
      </c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>
        <v>1.9</v>
      </c>
      <c r="AW90" s="5">
        <f t="shared" si="3"/>
        <v>0</v>
      </c>
      <c r="AY90" s="125"/>
    </row>
    <row r="91" spans="1:53" x14ac:dyDescent="0.3">
      <c r="A91" s="16">
        <v>45203</v>
      </c>
      <c r="B91" s="3" t="s">
        <v>293</v>
      </c>
      <c r="C91" s="3" t="s">
        <v>335</v>
      </c>
      <c r="D91" s="3" t="s">
        <v>20</v>
      </c>
      <c r="E91" s="24">
        <v>46</v>
      </c>
      <c r="F91" s="5">
        <v>460</v>
      </c>
      <c r="G91" s="5"/>
      <c r="H91" s="5"/>
      <c r="I91" s="5"/>
      <c r="J91" s="5"/>
      <c r="K91" s="5"/>
      <c r="L91" s="5"/>
      <c r="M91" s="5"/>
      <c r="N91" s="5"/>
      <c r="O91" s="5">
        <v>460</v>
      </c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>
        <f t="shared" si="3"/>
        <v>0</v>
      </c>
      <c r="AY91" s="125"/>
    </row>
    <row r="92" spans="1:53" x14ac:dyDescent="0.3">
      <c r="A92" s="16">
        <v>45203</v>
      </c>
      <c r="B92" s="3" t="s">
        <v>336</v>
      </c>
      <c r="C92" s="3" t="s">
        <v>339</v>
      </c>
      <c r="D92" s="3" t="s">
        <v>20</v>
      </c>
      <c r="E92" s="24">
        <v>47</v>
      </c>
      <c r="F92" s="5">
        <v>378</v>
      </c>
      <c r="G92" s="5"/>
      <c r="H92" s="5"/>
      <c r="I92" s="5"/>
      <c r="J92" s="5"/>
      <c r="K92" s="5"/>
      <c r="L92" s="5">
        <v>315</v>
      </c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>
        <v>63</v>
      </c>
      <c r="AW92" s="5">
        <f t="shared" si="3"/>
        <v>0</v>
      </c>
      <c r="AY92" s="125"/>
    </row>
    <row r="93" spans="1:53" x14ac:dyDescent="0.3">
      <c r="A93" s="16">
        <v>45203</v>
      </c>
      <c r="B93" s="3" t="s">
        <v>276</v>
      </c>
      <c r="C93" s="3" t="s">
        <v>129</v>
      </c>
      <c r="D93" s="3" t="s">
        <v>20</v>
      </c>
      <c r="E93" s="24">
        <v>48</v>
      </c>
      <c r="F93" s="5">
        <v>1728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>
        <v>1440</v>
      </c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>
        <v>288</v>
      </c>
      <c r="AW93" s="5">
        <f t="shared" si="3"/>
        <v>0</v>
      </c>
      <c r="AY93" s="125"/>
    </row>
    <row r="94" spans="1:53" x14ac:dyDescent="0.3">
      <c r="A94" s="16">
        <v>45205</v>
      </c>
      <c r="B94" s="3" t="s">
        <v>200</v>
      </c>
      <c r="C94" s="3" t="s">
        <v>44</v>
      </c>
      <c r="D94" s="3" t="s">
        <v>20</v>
      </c>
      <c r="E94" s="24" t="s">
        <v>230</v>
      </c>
      <c r="F94" s="5">
        <v>732.13</v>
      </c>
      <c r="G94" s="5">
        <v>732.13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>
        <f t="shared" si="3"/>
        <v>0</v>
      </c>
      <c r="AY94" s="125"/>
    </row>
    <row r="95" spans="1:53" x14ac:dyDescent="0.3">
      <c r="A95" s="16">
        <v>45205</v>
      </c>
      <c r="B95" s="3" t="s">
        <v>200</v>
      </c>
      <c r="C95" s="3" t="s">
        <v>44</v>
      </c>
      <c r="D95" s="3" t="s">
        <v>20</v>
      </c>
      <c r="E95" s="24" t="s">
        <v>230</v>
      </c>
      <c r="F95" s="5">
        <v>1031.8800000000001</v>
      </c>
      <c r="G95" s="5">
        <v>1031.8800000000001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>
        <f t="shared" si="3"/>
        <v>0</v>
      </c>
      <c r="AY95" s="125"/>
    </row>
    <row r="96" spans="1:53" x14ac:dyDescent="0.3">
      <c r="A96" s="16">
        <v>45220</v>
      </c>
      <c r="B96" s="3" t="s">
        <v>236</v>
      </c>
      <c r="C96" s="3" t="s">
        <v>235</v>
      </c>
      <c r="D96" s="3" t="s">
        <v>20</v>
      </c>
      <c r="E96" s="24" t="s">
        <v>237</v>
      </c>
      <c r="F96" s="5">
        <v>5</v>
      </c>
      <c r="G96" s="5"/>
      <c r="H96" s="5"/>
      <c r="I96" s="5"/>
      <c r="J96" s="5"/>
      <c r="K96" s="5"/>
      <c r="L96" s="5"/>
      <c r="M96" s="5"/>
      <c r="N96" s="5">
        <v>5</v>
      </c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>
        <f t="shared" si="3"/>
        <v>0</v>
      </c>
      <c r="AY96" s="125"/>
    </row>
    <row r="97" spans="1:52" x14ac:dyDescent="0.3">
      <c r="A97" s="16">
        <v>45222</v>
      </c>
      <c r="B97" s="3" t="s">
        <v>31</v>
      </c>
      <c r="C97" s="3" t="s">
        <v>278</v>
      </c>
      <c r="D97" s="3" t="s">
        <v>20</v>
      </c>
      <c r="E97" s="24">
        <v>49</v>
      </c>
      <c r="F97" s="5">
        <v>15.48</v>
      </c>
      <c r="G97" s="5"/>
      <c r="H97" s="5">
        <v>12.9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>
        <v>2.58</v>
      </c>
      <c r="AW97" s="5">
        <f t="shared" si="3"/>
        <v>0</v>
      </c>
      <c r="AY97" s="125"/>
    </row>
    <row r="98" spans="1:52" x14ac:dyDescent="0.3">
      <c r="A98" s="16">
        <v>45222</v>
      </c>
      <c r="B98" s="3" t="s">
        <v>292</v>
      </c>
      <c r="C98" s="3" t="s">
        <v>160</v>
      </c>
      <c r="D98" s="3" t="s">
        <v>20</v>
      </c>
      <c r="E98" s="24">
        <v>50</v>
      </c>
      <c r="F98" s="5">
        <v>1077.5999999999999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>
        <v>898</v>
      </c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>
        <v>179.6</v>
      </c>
      <c r="AW98" s="5">
        <f t="shared" si="3"/>
        <v>0</v>
      </c>
      <c r="AY98" s="125"/>
    </row>
    <row r="99" spans="1:52" x14ac:dyDescent="0.3">
      <c r="A99" s="16">
        <v>45222</v>
      </c>
      <c r="B99" s="3" t="s">
        <v>394</v>
      </c>
      <c r="C99" s="3" t="s">
        <v>337</v>
      </c>
      <c r="D99" s="3" t="s">
        <v>20</v>
      </c>
      <c r="E99" s="24">
        <v>51</v>
      </c>
      <c r="F99" s="5">
        <v>4.45</v>
      </c>
      <c r="G99" s="5"/>
      <c r="H99" s="5"/>
      <c r="I99" s="5">
        <v>4.45</v>
      </c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>
        <f t="shared" si="3"/>
        <v>0</v>
      </c>
      <c r="AY99" s="125"/>
    </row>
    <row r="100" spans="1:52" s="3" customFormat="1" x14ac:dyDescent="0.3">
      <c r="A100" s="16">
        <v>45232</v>
      </c>
      <c r="B100" s="3" t="s">
        <v>266</v>
      </c>
      <c r="C100" s="3" t="s">
        <v>267</v>
      </c>
      <c r="D100" s="3" t="s">
        <v>20</v>
      </c>
      <c r="E100" s="24">
        <v>52</v>
      </c>
      <c r="F100" s="5">
        <v>150.30000000000001</v>
      </c>
      <c r="G100" s="5"/>
      <c r="H100" s="5">
        <v>125.25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>
        <v>25.05</v>
      </c>
      <c r="AW100" s="5">
        <f t="shared" si="3"/>
        <v>0</v>
      </c>
      <c r="AY100" s="5"/>
    </row>
    <row r="101" spans="1:52" s="3" customFormat="1" x14ac:dyDescent="0.3">
      <c r="A101" s="16">
        <v>45233</v>
      </c>
      <c r="B101" s="16" t="s">
        <v>276</v>
      </c>
      <c r="C101" s="3" t="s">
        <v>129</v>
      </c>
      <c r="D101" s="3" t="s">
        <v>20</v>
      </c>
      <c r="E101" s="24">
        <v>53</v>
      </c>
      <c r="F101" s="5">
        <v>1536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>
        <v>1280</v>
      </c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>
        <v>256</v>
      </c>
      <c r="AW101" s="5">
        <f t="shared" si="3"/>
        <v>0</v>
      </c>
      <c r="AY101" s="5"/>
    </row>
    <row r="102" spans="1:52" s="3" customFormat="1" x14ac:dyDescent="0.3">
      <c r="A102" s="16">
        <v>45233</v>
      </c>
      <c r="B102" s="3" t="s">
        <v>276</v>
      </c>
      <c r="C102" s="3" t="s">
        <v>129</v>
      </c>
      <c r="D102" s="3" t="s">
        <v>20</v>
      </c>
      <c r="E102" s="24">
        <v>54</v>
      </c>
      <c r="F102" s="5">
        <v>240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>
        <v>200</v>
      </c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>
        <v>40</v>
      </c>
      <c r="AW102" s="5">
        <f t="shared" si="3"/>
        <v>0</v>
      </c>
      <c r="AX102" s="5"/>
      <c r="AY102" s="5"/>
    </row>
    <row r="103" spans="1:52" s="3" customFormat="1" x14ac:dyDescent="0.3">
      <c r="A103" s="16">
        <v>45236</v>
      </c>
      <c r="B103" s="3" t="s">
        <v>200</v>
      </c>
      <c r="C103" s="3" t="s">
        <v>44</v>
      </c>
      <c r="D103" s="3" t="s">
        <v>20</v>
      </c>
      <c r="E103" s="24" t="s">
        <v>230</v>
      </c>
      <c r="F103" s="5">
        <v>732.13</v>
      </c>
      <c r="G103" s="5">
        <v>732.13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>
        <f t="shared" si="3"/>
        <v>0</v>
      </c>
      <c r="AY103" s="5"/>
    </row>
    <row r="104" spans="1:52" s="3" customFormat="1" ht="16.2" customHeight="1" x14ac:dyDescent="0.3">
      <c r="A104" s="16">
        <v>45239</v>
      </c>
      <c r="B104" s="3" t="s">
        <v>269</v>
      </c>
      <c r="C104" s="3" t="s">
        <v>358</v>
      </c>
      <c r="D104" s="3" t="s">
        <v>20</v>
      </c>
      <c r="E104" s="24">
        <v>55</v>
      </c>
      <c r="F104" s="5">
        <v>125</v>
      </c>
      <c r="G104" s="5"/>
      <c r="H104" s="5"/>
      <c r="I104" s="5"/>
      <c r="J104" s="5"/>
      <c r="K104" s="5"/>
      <c r="L104" s="5">
        <v>125</v>
      </c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>
        <f t="shared" si="3"/>
        <v>0</v>
      </c>
      <c r="AY104" s="5"/>
    </row>
    <row r="105" spans="1:52" s="3" customFormat="1" x14ac:dyDescent="0.3">
      <c r="A105" s="16">
        <v>45245</v>
      </c>
      <c r="B105" s="3" t="s">
        <v>359</v>
      </c>
      <c r="C105" s="3" t="s">
        <v>360</v>
      </c>
      <c r="D105" s="3" t="s">
        <v>20</v>
      </c>
      <c r="E105" s="24">
        <v>56</v>
      </c>
      <c r="F105" s="5">
        <v>330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>
        <v>275</v>
      </c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>
        <v>55</v>
      </c>
      <c r="AW105" s="5">
        <f t="shared" si="3"/>
        <v>0</v>
      </c>
      <c r="AY105" s="5"/>
    </row>
    <row r="106" spans="1:52" s="3" customFormat="1" x14ac:dyDescent="0.3">
      <c r="A106" s="16">
        <v>45245</v>
      </c>
      <c r="B106" s="3" t="s">
        <v>361</v>
      </c>
      <c r="C106" s="3" t="s">
        <v>5</v>
      </c>
      <c r="D106" s="3" t="s">
        <v>20</v>
      </c>
      <c r="E106" s="24">
        <v>57</v>
      </c>
      <c r="F106" s="5">
        <v>2900.86</v>
      </c>
      <c r="G106" s="5"/>
      <c r="H106" s="5"/>
      <c r="I106" s="5"/>
      <c r="J106" s="5"/>
      <c r="K106" s="5"/>
      <c r="L106" s="5"/>
      <c r="M106" s="5">
        <v>2900.86</v>
      </c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>
        <f t="shared" si="3"/>
        <v>0</v>
      </c>
      <c r="AY106" s="5"/>
    </row>
    <row r="107" spans="1:52" s="3" customFormat="1" x14ac:dyDescent="0.3">
      <c r="A107" s="16">
        <v>45247</v>
      </c>
      <c r="B107" s="3" t="s">
        <v>200</v>
      </c>
      <c r="C107" s="3" t="s">
        <v>44</v>
      </c>
      <c r="D107" s="3" t="s">
        <v>20</v>
      </c>
      <c r="E107" s="24" t="s">
        <v>230</v>
      </c>
      <c r="F107" s="5">
        <v>427.36</v>
      </c>
      <c r="G107" s="5">
        <v>427.36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>
        <f t="shared" si="3"/>
        <v>0</v>
      </c>
      <c r="AY107" s="5"/>
    </row>
    <row r="108" spans="1:52" s="3" customFormat="1" x14ac:dyDescent="0.3">
      <c r="A108" s="16">
        <v>45247</v>
      </c>
      <c r="B108" s="3" t="s">
        <v>17</v>
      </c>
      <c r="C108" s="3" t="s">
        <v>138</v>
      </c>
      <c r="D108" s="3" t="s">
        <v>20</v>
      </c>
      <c r="E108" s="24" t="s">
        <v>237</v>
      </c>
      <c r="F108" s="5">
        <v>1005.92</v>
      </c>
      <c r="G108" s="5">
        <v>1005.92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>
        <f t="shared" si="3"/>
        <v>0</v>
      </c>
      <c r="AY108" s="5"/>
    </row>
    <row r="109" spans="1:52" s="3" customFormat="1" x14ac:dyDescent="0.3">
      <c r="A109" s="16">
        <v>45251</v>
      </c>
      <c r="B109" s="3" t="s">
        <v>236</v>
      </c>
      <c r="C109" s="3" t="s">
        <v>235</v>
      </c>
      <c r="D109" s="3" t="s">
        <v>20</v>
      </c>
      <c r="E109" s="24" t="s">
        <v>237</v>
      </c>
      <c r="F109" s="5">
        <v>5</v>
      </c>
      <c r="G109" s="5"/>
      <c r="H109" s="5"/>
      <c r="I109" s="5"/>
      <c r="J109" s="5"/>
      <c r="K109" s="5"/>
      <c r="L109" s="5"/>
      <c r="M109" s="5"/>
      <c r="N109" s="5">
        <v>5</v>
      </c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>
        <f t="shared" si="3"/>
        <v>0</v>
      </c>
      <c r="AY109" s="5"/>
    </row>
    <row r="110" spans="1:52" s="3" customFormat="1" x14ac:dyDescent="0.3">
      <c r="A110" s="16">
        <v>45252</v>
      </c>
      <c r="B110" s="3" t="s">
        <v>31</v>
      </c>
      <c r="C110" s="3" t="s">
        <v>256</v>
      </c>
      <c r="D110" s="3" t="s">
        <v>20</v>
      </c>
      <c r="E110" s="24">
        <v>58</v>
      </c>
      <c r="F110" s="5">
        <v>15.48</v>
      </c>
      <c r="G110" s="5"/>
      <c r="H110" s="5">
        <v>12.9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>
        <v>2.58</v>
      </c>
      <c r="AW110" s="5">
        <f t="shared" si="3"/>
        <v>0</v>
      </c>
      <c r="AY110" s="5"/>
      <c r="AZ110" s="5"/>
    </row>
    <row r="111" spans="1:52" s="3" customFormat="1" x14ac:dyDescent="0.3">
      <c r="A111" s="16">
        <v>45266</v>
      </c>
      <c r="B111" s="3" t="s">
        <v>200</v>
      </c>
      <c r="C111" s="3" t="s">
        <v>44</v>
      </c>
      <c r="D111" s="3" t="s">
        <v>20</v>
      </c>
      <c r="E111" s="24" t="s">
        <v>230</v>
      </c>
      <c r="F111" s="5">
        <v>732.13</v>
      </c>
      <c r="G111" s="5">
        <v>732.13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>
        <f t="shared" si="3"/>
        <v>0</v>
      </c>
    </row>
    <row r="112" spans="1:52" s="3" customFormat="1" x14ac:dyDescent="0.3">
      <c r="A112" s="16">
        <v>45271</v>
      </c>
      <c r="B112" s="3" t="s">
        <v>369</v>
      </c>
      <c r="C112" s="3" t="s">
        <v>129</v>
      </c>
      <c r="D112" s="3" t="s">
        <v>20</v>
      </c>
      <c r="E112" s="24">
        <v>59</v>
      </c>
      <c r="F112" s="5">
        <v>1440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>
        <v>1200</v>
      </c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>
        <v>240</v>
      </c>
      <c r="AW112" s="5">
        <f t="shared" si="3"/>
        <v>0</v>
      </c>
    </row>
    <row r="113" spans="1:51" s="3" customFormat="1" x14ac:dyDescent="0.3">
      <c r="A113" s="16">
        <v>45271</v>
      </c>
      <c r="B113" s="3" t="s">
        <v>373</v>
      </c>
      <c r="C113" s="3" t="s">
        <v>370</v>
      </c>
      <c r="D113" s="3" t="s">
        <v>20</v>
      </c>
      <c r="E113" s="24">
        <v>60</v>
      </c>
      <c r="F113" s="5">
        <v>100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>
        <v>100</v>
      </c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>
        <f t="shared" si="3"/>
        <v>0</v>
      </c>
    </row>
    <row r="114" spans="1:51" s="3" customFormat="1" x14ac:dyDescent="0.3">
      <c r="A114" s="16">
        <v>45275</v>
      </c>
      <c r="B114" s="3" t="s">
        <v>374</v>
      </c>
      <c r="C114" s="3" t="s">
        <v>370</v>
      </c>
      <c r="D114" s="3" t="s">
        <v>20</v>
      </c>
      <c r="E114" s="24">
        <v>61</v>
      </c>
      <c r="F114" s="5">
        <v>2690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>
        <v>2690</v>
      </c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>
        <f t="shared" si="3"/>
        <v>0</v>
      </c>
    </row>
    <row r="115" spans="1:51" s="3" customFormat="1" x14ac:dyDescent="0.3">
      <c r="A115" s="16">
        <v>45281</v>
      </c>
      <c r="B115" s="3" t="s">
        <v>31</v>
      </c>
      <c r="C115" s="3" t="s">
        <v>278</v>
      </c>
      <c r="D115" s="3" t="s">
        <v>20</v>
      </c>
      <c r="E115" s="24">
        <v>62</v>
      </c>
      <c r="F115" s="5">
        <v>15.48</v>
      </c>
      <c r="G115" s="5"/>
      <c r="H115" s="5">
        <v>12.9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>
        <v>2.58</v>
      </c>
      <c r="AW115" s="5">
        <f t="shared" ref="AW115:AW144" si="4">F115-G115-H115-I115-J115-K115-L115-M115-N115-O115-P115-Q115-R115-S115-T115-U115-V115-W115-X115-Y115-Z115-AA115-AB115-AC115-AD115-AE115-AF115-AG115-AH115-AI115-AJ115-AK115-AL115-AM115-AN115-AO115-AP115-AQ115-AR115-AS115-AT115-AU115-AV115</f>
        <v>0</v>
      </c>
      <c r="AY115" s="5"/>
    </row>
    <row r="116" spans="1:51" s="156" customFormat="1" ht="15" thickBot="1" x14ac:dyDescent="0.35">
      <c r="A116" s="155">
        <v>45281</v>
      </c>
      <c r="B116" s="156" t="s">
        <v>236</v>
      </c>
      <c r="C116" s="156" t="s">
        <v>235</v>
      </c>
      <c r="D116" s="156" t="s">
        <v>20</v>
      </c>
      <c r="E116" s="157" t="s">
        <v>237</v>
      </c>
      <c r="F116" s="158">
        <v>5</v>
      </c>
      <c r="G116" s="158"/>
      <c r="H116" s="158"/>
      <c r="I116" s="158"/>
      <c r="J116" s="158"/>
      <c r="K116" s="158"/>
      <c r="L116" s="158"/>
      <c r="M116" s="158"/>
      <c r="N116" s="158">
        <v>5</v>
      </c>
      <c r="O116" s="158"/>
      <c r="P116" s="158"/>
      <c r="Q116" s="158"/>
      <c r="R116" s="158"/>
      <c r="S116" s="158"/>
      <c r="T116" s="158"/>
      <c r="U116" s="158"/>
      <c r="V116" s="158"/>
      <c r="W116" s="158"/>
      <c r="X116" s="158"/>
      <c r="Y116" s="158"/>
      <c r="Z116" s="158"/>
      <c r="AA116" s="158"/>
      <c r="AB116" s="158"/>
      <c r="AC116" s="158"/>
      <c r="AD116" s="158"/>
      <c r="AE116" s="158"/>
      <c r="AF116" s="158"/>
      <c r="AG116" s="158"/>
      <c r="AH116" s="158"/>
      <c r="AI116" s="158"/>
      <c r="AJ116" s="158"/>
      <c r="AK116" s="158"/>
      <c r="AL116" s="158"/>
      <c r="AM116" s="158"/>
      <c r="AN116" s="158"/>
      <c r="AO116" s="158"/>
      <c r="AP116" s="158"/>
      <c r="AQ116" s="158"/>
      <c r="AR116" s="158"/>
      <c r="AS116" s="158"/>
      <c r="AT116" s="158"/>
      <c r="AU116" s="158"/>
      <c r="AV116" s="158"/>
      <c r="AW116" s="158">
        <f t="shared" si="4"/>
        <v>0</v>
      </c>
      <c r="AX116" s="158">
        <f>SUM(AV90:AV116)</f>
        <v>1156.29</v>
      </c>
    </row>
    <row r="117" spans="1:51" s="3" customFormat="1" x14ac:dyDescent="0.3">
      <c r="A117" s="16">
        <v>45299</v>
      </c>
      <c r="B117" s="3" t="s">
        <v>200</v>
      </c>
      <c r="C117" s="3" t="s">
        <v>44</v>
      </c>
      <c r="D117" s="3" t="s">
        <v>20</v>
      </c>
      <c r="E117" s="24" t="s">
        <v>230</v>
      </c>
      <c r="F117" s="5">
        <v>732.13</v>
      </c>
      <c r="G117" s="5">
        <v>732.13</v>
      </c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>
        <f t="shared" si="4"/>
        <v>0</v>
      </c>
    </row>
    <row r="118" spans="1:51" s="3" customFormat="1" x14ac:dyDescent="0.3">
      <c r="A118" s="16">
        <v>45308</v>
      </c>
      <c r="B118" s="3" t="s">
        <v>293</v>
      </c>
      <c r="C118" s="3" t="s">
        <v>335</v>
      </c>
      <c r="D118" s="3" t="s">
        <v>20</v>
      </c>
      <c r="E118" s="24">
        <v>63</v>
      </c>
      <c r="F118" s="5">
        <v>425</v>
      </c>
      <c r="G118" s="5"/>
      <c r="H118" s="5"/>
      <c r="I118" s="5"/>
      <c r="J118" s="5"/>
      <c r="K118" s="5"/>
      <c r="L118" s="5"/>
      <c r="M118" s="5"/>
      <c r="N118" s="5"/>
      <c r="O118" s="5">
        <v>425</v>
      </c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>
        <f t="shared" si="4"/>
        <v>0</v>
      </c>
    </row>
    <row r="119" spans="1:51" s="3" customFormat="1" x14ac:dyDescent="0.3">
      <c r="A119" s="16">
        <v>45308</v>
      </c>
      <c r="B119" s="3" t="s">
        <v>392</v>
      </c>
      <c r="C119" s="3" t="s">
        <v>393</v>
      </c>
      <c r="D119" s="3" t="s">
        <v>20</v>
      </c>
      <c r="E119" s="24">
        <v>64</v>
      </c>
      <c r="F119" s="5">
        <v>1593.78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>
        <v>1328.14</v>
      </c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>
        <v>265.64</v>
      </c>
      <c r="AW119" s="5">
        <f t="shared" si="4"/>
        <v>0</v>
      </c>
    </row>
    <row r="120" spans="1:51" s="3" customFormat="1" x14ac:dyDescent="0.3">
      <c r="A120" s="16">
        <v>45308</v>
      </c>
      <c r="B120" s="3" t="s">
        <v>394</v>
      </c>
      <c r="C120" s="3" t="s">
        <v>337</v>
      </c>
      <c r="D120" s="3" t="s">
        <v>20</v>
      </c>
      <c r="E120" s="24">
        <v>65</v>
      </c>
      <c r="F120" s="5">
        <v>5.25</v>
      </c>
      <c r="G120" s="5"/>
      <c r="H120" s="5"/>
      <c r="I120" s="5">
        <v>5.25</v>
      </c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>
        <f t="shared" si="4"/>
        <v>0</v>
      </c>
    </row>
    <row r="121" spans="1:51" s="3" customFormat="1" x14ac:dyDescent="0.3">
      <c r="A121" s="16">
        <v>45310</v>
      </c>
      <c r="B121" s="3" t="s">
        <v>392</v>
      </c>
      <c r="C121" s="3" t="s">
        <v>393</v>
      </c>
      <c r="D121" s="3" t="s">
        <v>20</v>
      </c>
      <c r="E121" s="24">
        <v>66</v>
      </c>
      <c r="F121" s="5">
        <v>4080.02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>
        <v>3400.01</v>
      </c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>
        <v>680.01</v>
      </c>
      <c r="AW121" s="5">
        <f t="shared" si="4"/>
        <v>0</v>
      </c>
    </row>
    <row r="122" spans="1:51" s="3" customFormat="1" x14ac:dyDescent="0.3">
      <c r="A122" s="16">
        <v>45312</v>
      </c>
      <c r="B122" s="3" t="s">
        <v>236</v>
      </c>
      <c r="C122" s="3" t="s">
        <v>235</v>
      </c>
      <c r="D122" s="3" t="s">
        <v>20</v>
      </c>
      <c r="E122" s="24" t="s">
        <v>237</v>
      </c>
      <c r="F122" s="5">
        <v>5</v>
      </c>
      <c r="G122" s="5"/>
      <c r="H122" s="5"/>
      <c r="I122" s="5"/>
      <c r="J122" s="5"/>
      <c r="K122" s="5"/>
      <c r="L122" s="5"/>
      <c r="M122" s="5"/>
      <c r="N122" s="5">
        <v>5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>
        <f t="shared" si="4"/>
        <v>0</v>
      </c>
    </row>
    <row r="123" spans="1:51" s="3" customFormat="1" x14ac:dyDescent="0.3">
      <c r="A123" s="16">
        <v>45313</v>
      </c>
      <c r="B123" s="3" t="s">
        <v>392</v>
      </c>
      <c r="C123" s="3" t="s">
        <v>393</v>
      </c>
      <c r="D123" s="3" t="s">
        <v>20</v>
      </c>
      <c r="E123" s="24">
        <v>67</v>
      </c>
      <c r="F123" s="5">
        <v>5000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>
        <v>4043.73</v>
      </c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>
        <v>956.27</v>
      </c>
      <c r="AW123" s="5">
        <f t="shared" si="4"/>
        <v>0</v>
      </c>
    </row>
    <row r="124" spans="1:51" s="3" customFormat="1" x14ac:dyDescent="0.3">
      <c r="A124" s="16">
        <v>45314</v>
      </c>
      <c r="B124" s="3" t="s">
        <v>31</v>
      </c>
      <c r="C124" s="3" t="s">
        <v>278</v>
      </c>
      <c r="D124" s="3" t="s">
        <v>20</v>
      </c>
      <c r="E124" s="24">
        <v>68</v>
      </c>
      <c r="F124" s="5">
        <v>15.48</v>
      </c>
      <c r="G124" s="5"/>
      <c r="H124" s="5">
        <v>12.9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>
        <v>2.58</v>
      </c>
      <c r="AW124" s="5">
        <f t="shared" si="4"/>
        <v>0</v>
      </c>
    </row>
    <row r="125" spans="1:51" s="3" customFormat="1" x14ac:dyDescent="0.3">
      <c r="A125" s="16">
        <v>45315</v>
      </c>
      <c r="B125" s="3" t="s">
        <v>392</v>
      </c>
      <c r="C125" s="3" t="s">
        <v>393</v>
      </c>
      <c r="D125" s="3" t="s">
        <v>20</v>
      </c>
      <c r="E125" s="24">
        <v>67</v>
      </c>
      <c r="F125" s="5">
        <v>737.54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>
        <v>737.54</v>
      </c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>
        <f t="shared" si="4"/>
        <v>0</v>
      </c>
    </row>
    <row r="126" spans="1:51" s="3" customFormat="1" x14ac:dyDescent="0.3">
      <c r="A126" s="16">
        <v>45315</v>
      </c>
      <c r="B126" s="3" t="s">
        <v>395</v>
      </c>
      <c r="C126" s="3" t="s">
        <v>128</v>
      </c>
      <c r="D126" s="3" t="s">
        <v>20</v>
      </c>
      <c r="E126" s="24">
        <v>69</v>
      </c>
      <c r="F126" s="5">
        <v>1757.88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>
        <v>1464.9</v>
      </c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>
        <v>292.98</v>
      </c>
      <c r="AW126" s="5">
        <f t="shared" si="4"/>
        <v>0</v>
      </c>
    </row>
    <row r="127" spans="1:51" s="3" customFormat="1" x14ac:dyDescent="0.3">
      <c r="A127" s="16">
        <v>45317</v>
      </c>
      <c r="B127" s="3" t="s">
        <v>394</v>
      </c>
      <c r="C127" s="3" t="s">
        <v>337</v>
      </c>
      <c r="D127" s="3" t="s">
        <v>20</v>
      </c>
      <c r="E127" s="24">
        <v>70</v>
      </c>
      <c r="F127" s="5">
        <v>3.75</v>
      </c>
      <c r="G127" s="5"/>
      <c r="H127" s="5"/>
      <c r="I127" s="5">
        <v>3.75</v>
      </c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>
        <f t="shared" si="4"/>
        <v>0</v>
      </c>
    </row>
    <row r="128" spans="1:51" x14ac:dyDescent="0.3">
      <c r="A128" s="16">
        <v>45324</v>
      </c>
      <c r="B128" s="3" t="s">
        <v>266</v>
      </c>
      <c r="C128" s="3" t="s">
        <v>267</v>
      </c>
      <c r="D128" s="3" t="s">
        <v>20</v>
      </c>
      <c r="E128" s="24">
        <v>71</v>
      </c>
      <c r="F128" s="5">
        <v>176.4</v>
      </c>
      <c r="G128" s="5"/>
      <c r="H128" s="5">
        <v>147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>
        <v>29.4</v>
      </c>
      <c r="AW128" s="5">
        <f t="shared" si="4"/>
        <v>0</v>
      </c>
    </row>
    <row r="129" spans="1:54" x14ac:dyDescent="0.3">
      <c r="A129" s="16">
        <v>45324</v>
      </c>
      <c r="B129" s="3" t="s">
        <v>200</v>
      </c>
      <c r="C129" s="3" t="s">
        <v>44</v>
      </c>
      <c r="D129" s="3" t="s">
        <v>20</v>
      </c>
      <c r="E129" s="24" t="s">
        <v>230</v>
      </c>
      <c r="F129" s="5">
        <v>150.75</v>
      </c>
      <c r="G129" s="5">
        <v>150.75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>
        <f t="shared" si="4"/>
        <v>0</v>
      </c>
      <c r="AX129" s="125"/>
    </row>
    <row r="130" spans="1:54" x14ac:dyDescent="0.3">
      <c r="A130" s="16">
        <v>45327</v>
      </c>
      <c r="B130" s="3" t="s">
        <v>220</v>
      </c>
      <c r="C130" s="3" t="s">
        <v>397</v>
      </c>
      <c r="D130" s="3" t="s">
        <v>20</v>
      </c>
      <c r="E130" s="24">
        <v>72</v>
      </c>
      <c r="F130" s="5">
        <v>10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>
        <v>10</v>
      </c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>
        <f t="shared" si="4"/>
        <v>0</v>
      </c>
    </row>
    <row r="131" spans="1:54" x14ac:dyDescent="0.3">
      <c r="A131" s="16">
        <v>45327</v>
      </c>
      <c r="B131" s="3" t="s">
        <v>17</v>
      </c>
      <c r="C131" s="3" t="s">
        <v>138</v>
      </c>
      <c r="D131" s="3" t="s">
        <v>20</v>
      </c>
      <c r="E131" s="24" t="s">
        <v>230</v>
      </c>
      <c r="F131" s="5">
        <v>809.31</v>
      </c>
      <c r="G131" s="5">
        <v>809.31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>
        <f t="shared" si="4"/>
        <v>0</v>
      </c>
    </row>
    <row r="132" spans="1:54" x14ac:dyDescent="0.3">
      <c r="A132" s="16">
        <v>45327</v>
      </c>
      <c r="B132" s="3" t="s">
        <v>276</v>
      </c>
      <c r="C132" s="3" t="s">
        <v>129</v>
      </c>
      <c r="D132" s="3" t="s">
        <v>20</v>
      </c>
      <c r="E132" s="24">
        <v>73</v>
      </c>
      <c r="F132" s="5">
        <v>1440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>
        <v>1200</v>
      </c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>
        <v>240</v>
      </c>
      <c r="AW132" s="5">
        <f t="shared" si="4"/>
        <v>0</v>
      </c>
    </row>
    <row r="133" spans="1:54" x14ac:dyDescent="0.3">
      <c r="A133" s="16">
        <v>45328</v>
      </c>
      <c r="B133" s="3" t="s">
        <v>200</v>
      </c>
      <c r="C133" s="3" t="s">
        <v>44</v>
      </c>
      <c r="D133" s="3" t="s">
        <v>20</v>
      </c>
      <c r="E133" s="24" t="s">
        <v>230</v>
      </c>
      <c r="F133" s="5">
        <v>732.13</v>
      </c>
      <c r="G133" s="5">
        <v>732.13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>
        <f t="shared" si="4"/>
        <v>0</v>
      </c>
    </row>
    <row r="134" spans="1:54" x14ac:dyDescent="0.3">
      <c r="A134" s="16">
        <v>45329</v>
      </c>
      <c r="B134" s="3" t="s">
        <v>220</v>
      </c>
      <c r="C134" s="3" t="s">
        <v>397</v>
      </c>
      <c r="D134" s="3" t="s">
        <v>20</v>
      </c>
      <c r="E134" s="24">
        <v>74</v>
      </c>
      <c r="F134" s="5">
        <v>60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>
        <v>60</v>
      </c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>
        <f t="shared" si="4"/>
        <v>0</v>
      </c>
    </row>
    <row r="135" spans="1:54" x14ac:dyDescent="0.3">
      <c r="A135" s="16">
        <v>45343</v>
      </c>
      <c r="B135" s="3" t="s">
        <v>31</v>
      </c>
      <c r="C135" s="3" t="s">
        <v>256</v>
      </c>
      <c r="D135" s="3" t="s">
        <v>20</v>
      </c>
      <c r="E135" s="24">
        <v>75</v>
      </c>
      <c r="F135" s="5">
        <v>15.48</v>
      </c>
      <c r="G135" s="5"/>
      <c r="H135" s="5">
        <v>12.9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>
        <v>2.58</v>
      </c>
      <c r="AW135" s="5">
        <f t="shared" si="4"/>
        <v>0</v>
      </c>
    </row>
    <row r="136" spans="1:54" x14ac:dyDescent="0.3">
      <c r="A136" s="16">
        <v>45343</v>
      </c>
      <c r="B136" s="3" t="s">
        <v>236</v>
      </c>
      <c r="C136" s="3" t="s">
        <v>235</v>
      </c>
      <c r="D136" s="3" t="s">
        <v>20</v>
      </c>
      <c r="E136" s="24" t="s">
        <v>237</v>
      </c>
      <c r="F136" s="5">
        <v>5.8</v>
      </c>
      <c r="G136" s="5"/>
      <c r="H136" s="5"/>
      <c r="I136" s="5"/>
      <c r="J136" s="5"/>
      <c r="K136" s="5"/>
      <c r="L136" s="5"/>
      <c r="M136" s="5"/>
      <c r="N136" s="5">
        <v>5.8</v>
      </c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>
        <f t="shared" si="4"/>
        <v>0</v>
      </c>
    </row>
    <row r="137" spans="1:54" x14ac:dyDescent="0.3">
      <c r="A137" s="16">
        <v>45352</v>
      </c>
      <c r="B137" s="3" t="s">
        <v>200</v>
      </c>
      <c r="C137" s="3" t="s">
        <v>412</v>
      </c>
      <c r="D137" s="3" t="s">
        <v>20</v>
      </c>
      <c r="E137" s="24">
        <v>76</v>
      </c>
      <c r="F137" s="5">
        <v>200</v>
      </c>
      <c r="G137" s="5"/>
      <c r="H137" s="5"/>
      <c r="I137" s="5">
        <v>200</v>
      </c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>
        <f t="shared" si="4"/>
        <v>0</v>
      </c>
    </row>
    <row r="138" spans="1:54" x14ac:dyDescent="0.3">
      <c r="A138" s="16">
        <v>45352</v>
      </c>
      <c r="B138" s="3" t="s">
        <v>413</v>
      </c>
      <c r="C138" s="3" t="s">
        <v>414</v>
      </c>
      <c r="D138" s="3" t="s">
        <v>20</v>
      </c>
      <c r="E138" s="24">
        <v>77</v>
      </c>
      <c r="F138" s="5">
        <v>700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>
        <v>700</v>
      </c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>
        <f t="shared" si="4"/>
        <v>0</v>
      </c>
    </row>
    <row r="139" spans="1:54" x14ac:dyDescent="0.3">
      <c r="A139" s="16">
        <v>45357</v>
      </c>
      <c r="B139" s="3" t="s">
        <v>200</v>
      </c>
      <c r="C139" s="3" t="s">
        <v>44</v>
      </c>
      <c r="D139" s="3" t="s">
        <v>20</v>
      </c>
      <c r="E139" s="24" t="s">
        <v>230</v>
      </c>
      <c r="F139" s="5">
        <v>732.13</v>
      </c>
      <c r="G139" s="5">
        <v>732.13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>
        <f t="shared" si="4"/>
        <v>0</v>
      </c>
      <c r="AX139" s="125"/>
      <c r="BB139" s="125"/>
    </row>
    <row r="140" spans="1:54" x14ac:dyDescent="0.3">
      <c r="A140" s="16">
        <v>45359</v>
      </c>
      <c r="B140" s="3" t="s">
        <v>392</v>
      </c>
      <c r="C140" s="3" t="s">
        <v>68</v>
      </c>
      <c r="D140" s="3" t="s">
        <v>20</v>
      </c>
      <c r="E140" s="24">
        <v>78</v>
      </c>
      <c r="F140" s="5">
        <v>5514.66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>
        <v>4595.55</v>
      </c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>
        <v>919.11</v>
      </c>
      <c r="AW140" s="5">
        <f t="shared" si="4"/>
        <v>0</v>
      </c>
    </row>
    <row r="141" spans="1:54" x14ac:dyDescent="0.3">
      <c r="A141" s="16">
        <v>45362</v>
      </c>
      <c r="B141" s="3" t="s">
        <v>298</v>
      </c>
      <c r="C141" s="3" t="s">
        <v>299</v>
      </c>
      <c r="D141" s="3" t="s">
        <v>20</v>
      </c>
      <c r="E141" s="24">
        <v>79</v>
      </c>
      <c r="F141" s="5">
        <v>170</v>
      </c>
      <c r="G141" s="5"/>
      <c r="H141" s="5"/>
      <c r="I141" s="5">
        <v>170</v>
      </c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>
        <f t="shared" si="4"/>
        <v>0</v>
      </c>
    </row>
    <row r="142" spans="1:54" x14ac:dyDescent="0.3">
      <c r="A142" s="16">
        <v>45372</v>
      </c>
      <c r="B142" s="3" t="s">
        <v>31</v>
      </c>
      <c r="C142" s="3" t="s">
        <v>256</v>
      </c>
      <c r="D142" s="3" t="s">
        <v>20</v>
      </c>
      <c r="E142" s="24">
        <v>80</v>
      </c>
      <c r="F142" s="5">
        <v>15.48</v>
      </c>
      <c r="G142" s="5"/>
      <c r="H142" s="5">
        <v>12.9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>
        <v>2.58</v>
      </c>
      <c r="AW142" s="5">
        <f t="shared" si="4"/>
        <v>0</v>
      </c>
    </row>
    <row r="143" spans="1:54" x14ac:dyDescent="0.3">
      <c r="A143" s="16">
        <v>45372</v>
      </c>
      <c r="B143" s="3" t="s">
        <v>17</v>
      </c>
      <c r="C143" s="3" t="s">
        <v>235</v>
      </c>
      <c r="D143" s="3" t="s">
        <v>20</v>
      </c>
      <c r="E143" s="24" t="s">
        <v>237</v>
      </c>
      <c r="F143" s="5">
        <v>5</v>
      </c>
      <c r="G143" s="5"/>
      <c r="H143" s="5"/>
      <c r="I143" s="5"/>
      <c r="J143" s="5"/>
      <c r="K143" s="5"/>
      <c r="L143" s="5"/>
      <c r="M143" s="5"/>
      <c r="N143" s="5">
        <v>5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>
        <f t="shared" si="4"/>
        <v>0</v>
      </c>
    </row>
    <row r="144" spans="1:54" s="132" customFormat="1" ht="15" thickBot="1" x14ac:dyDescent="0.35">
      <c r="A144" s="155">
        <v>45373</v>
      </c>
      <c r="B144" s="156" t="s">
        <v>415</v>
      </c>
      <c r="C144" s="156" t="s">
        <v>207</v>
      </c>
      <c r="D144" s="156" t="s">
        <v>20</v>
      </c>
      <c r="E144" s="157" t="s">
        <v>237</v>
      </c>
      <c r="F144" s="158">
        <v>33</v>
      </c>
      <c r="G144" s="158"/>
      <c r="H144" s="158"/>
      <c r="I144" s="158"/>
      <c r="J144" s="158"/>
      <c r="K144" s="158"/>
      <c r="L144" s="158"/>
      <c r="M144" s="158"/>
      <c r="N144" s="158"/>
      <c r="O144" s="158"/>
      <c r="P144" s="158"/>
      <c r="Q144" s="158"/>
      <c r="R144" s="158"/>
      <c r="S144" s="158"/>
      <c r="T144" s="158"/>
      <c r="U144" s="158"/>
      <c r="V144" s="158"/>
      <c r="W144" s="158"/>
      <c r="X144" s="158">
        <v>33</v>
      </c>
      <c r="Y144" s="158"/>
      <c r="Z144" s="158"/>
      <c r="AA144" s="158"/>
      <c r="AB144" s="158"/>
      <c r="AC144" s="158"/>
      <c r="AD144" s="158"/>
      <c r="AE144" s="158"/>
      <c r="AF144" s="158"/>
      <c r="AG144" s="158"/>
      <c r="AH144" s="158"/>
      <c r="AI144" s="158"/>
      <c r="AJ144" s="158"/>
      <c r="AK144" s="158"/>
      <c r="AL144" s="158"/>
      <c r="AM144" s="158"/>
      <c r="AN144" s="158"/>
      <c r="AO144" s="158"/>
      <c r="AP144" s="158"/>
      <c r="AQ144" s="158"/>
      <c r="AR144" s="158"/>
      <c r="AS144" s="158"/>
      <c r="AT144" s="158"/>
      <c r="AU144" s="158"/>
      <c r="AV144" s="158"/>
      <c r="AW144" s="158">
        <f t="shared" si="4"/>
        <v>0</v>
      </c>
      <c r="AX144" s="158">
        <f>SUM(AV117:AV144)</f>
        <v>3391.15</v>
      </c>
    </row>
    <row r="145" spans="1:50" x14ac:dyDescent="0.3">
      <c r="A145" s="131"/>
      <c r="F145" s="125"/>
      <c r="G145" s="125"/>
      <c r="H145" s="125"/>
      <c r="I145" s="125"/>
      <c r="J145" s="125"/>
      <c r="K145" s="125"/>
      <c r="L145" s="125"/>
      <c r="M145" s="125"/>
      <c r="N145" s="125"/>
      <c r="O145" s="125"/>
      <c r="P145" s="125"/>
      <c r="Q145" s="125"/>
      <c r="R145" s="125"/>
      <c r="S145" s="125"/>
      <c r="T145" s="125"/>
      <c r="U145" s="125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125"/>
      <c r="AH145" s="125"/>
      <c r="AI145" s="125"/>
      <c r="AJ145" s="125"/>
      <c r="AK145" s="125"/>
      <c r="AL145" s="125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5"/>
      <c r="AW145" s="125"/>
    </row>
    <row r="146" spans="1:50" x14ac:dyDescent="0.3">
      <c r="A146" s="131"/>
      <c r="F146" s="125"/>
      <c r="G146" s="125"/>
      <c r="H146" s="125"/>
      <c r="I146" s="125"/>
      <c r="J146" s="125"/>
      <c r="K146" s="125"/>
      <c r="L146" s="125"/>
      <c r="M146" s="125"/>
      <c r="N146" s="125"/>
      <c r="O146" s="125"/>
      <c r="P146" s="125"/>
      <c r="Q146" s="125"/>
      <c r="R146" s="125"/>
      <c r="S146" s="125"/>
      <c r="T146" s="125"/>
      <c r="U146" s="125"/>
      <c r="V146" s="125"/>
      <c r="W146" s="125"/>
      <c r="X146" s="125"/>
      <c r="Y146" s="125"/>
      <c r="Z146" s="125"/>
      <c r="AA146" s="125"/>
      <c r="AB146" s="125"/>
      <c r="AC146" s="125"/>
      <c r="AD146" s="125"/>
      <c r="AE146" s="125"/>
      <c r="AF146" s="125"/>
      <c r="AG146" s="125"/>
      <c r="AH146" s="125"/>
      <c r="AI146" s="125"/>
      <c r="AJ146" s="125"/>
      <c r="AK146" s="125"/>
      <c r="AL146" s="125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5"/>
      <c r="AW146" s="125"/>
    </row>
    <row r="147" spans="1:50" x14ac:dyDescent="0.3">
      <c r="A147" s="131"/>
      <c r="F147" s="125"/>
      <c r="G147" s="125"/>
      <c r="H147" s="125"/>
      <c r="I147" s="125"/>
      <c r="J147" s="125"/>
      <c r="K147" s="125"/>
      <c r="L147" s="125"/>
      <c r="M147" s="125"/>
      <c r="N147" s="125"/>
      <c r="O147" s="125"/>
      <c r="P147" s="125"/>
      <c r="Q147" s="125"/>
      <c r="R147" s="125"/>
      <c r="S147" s="125"/>
      <c r="T147" s="125"/>
      <c r="U147" s="125"/>
      <c r="V147" s="125"/>
      <c r="W147" s="125"/>
      <c r="X147" s="125"/>
      <c r="Y147" s="125"/>
      <c r="Z147" s="125"/>
      <c r="AA147" s="125"/>
      <c r="AB147" s="125"/>
      <c r="AC147" s="125"/>
      <c r="AD147" s="125"/>
      <c r="AE147" s="125"/>
      <c r="AF147" s="125"/>
      <c r="AG147" s="125"/>
      <c r="AH147" s="125"/>
      <c r="AI147" s="125"/>
      <c r="AJ147" s="125"/>
      <c r="AK147" s="125"/>
      <c r="AL147" s="125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5"/>
      <c r="AW147" s="125"/>
    </row>
    <row r="148" spans="1:50" x14ac:dyDescent="0.3">
      <c r="A148" s="131"/>
      <c r="F148" s="125"/>
      <c r="G148" s="125"/>
      <c r="H148" s="125"/>
      <c r="I148" s="125"/>
      <c r="J148" s="125"/>
      <c r="K148" s="125"/>
      <c r="L148" s="125"/>
      <c r="M148" s="125"/>
      <c r="N148" s="125"/>
      <c r="O148" s="125"/>
      <c r="P148" s="125"/>
      <c r="Q148" s="125"/>
      <c r="R148" s="125"/>
      <c r="S148" s="125"/>
      <c r="T148" s="125"/>
      <c r="U148" s="125"/>
      <c r="V148" s="125"/>
      <c r="W148" s="125"/>
      <c r="X148" s="125"/>
      <c r="Y148" s="125"/>
      <c r="Z148" s="125"/>
      <c r="AA148" s="125"/>
      <c r="AB148" s="125"/>
      <c r="AC148" s="125"/>
      <c r="AD148" s="125"/>
      <c r="AE148" s="125"/>
      <c r="AF148" s="125"/>
      <c r="AG148" s="125"/>
      <c r="AH148" s="125"/>
      <c r="AI148" s="125"/>
      <c r="AJ148" s="125"/>
      <c r="AK148" s="125"/>
      <c r="AL148" s="125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5"/>
      <c r="AW148" s="125"/>
    </row>
    <row r="149" spans="1:50" x14ac:dyDescent="0.3">
      <c r="A149" s="131"/>
      <c r="F149" s="125"/>
      <c r="G149" s="125"/>
      <c r="H149" s="125"/>
      <c r="I149" s="125"/>
      <c r="J149" s="125"/>
      <c r="K149" s="125"/>
      <c r="L149" s="125"/>
      <c r="M149" s="125"/>
      <c r="N149" s="125"/>
      <c r="O149" s="125"/>
      <c r="P149" s="125"/>
      <c r="Q149" s="125"/>
      <c r="R149" s="125"/>
      <c r="S149" s="125"/>
      <c r="T149" s="125"/>
      <c r="U149" s="125"/>
      <c r="V149" s="125"/>
      <c r="W149" s="125"/>
      <c r="X149" s="125"/>
      <c r="Y149" s="125"/>
      <c r="Z149" s="125"/>
      <c r="AA149" s="125"/>
      <c r="AB149" s="125"/>
      <c r="AC149" s="125"/>
      <c r="AD149" s="125"/>
      <c r="AE149" s="125"/>
      <c r="AF149" s="125"/>
      <c r="AG149" s="125"/>
      <c r="AH149" s="125"/>
      <c r="AI149" s="125"/>
      <c r="AJ149" s="125"/>
      <c r="AK149" s="125"/>
      <c r="AL149" s="125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5"/>
      <c r="AW149" s="125"/>
    </row>
    <row r="150" spans="1:50" x14ac:dyDescent="0.3">
      <c r="A150" s="131"/>
      <c r="F150" s="125"/>
      <c r="G150" s="125"/>
      <c r="H150" s="125"/>
      <c r="I150" s="125"/>
      <c r="J150" s="125"/>
      <c r="K150" s="125"/>
      <c r="L150" s="125"/>
      <c r="M150" s="125"/>
      <c r="N150" s="125"/>
      <c r="O150" s="125"/>
      <c r="P150" s="125"/>
      <c r="Q150" s="125"/>
      <c r="R150" s="125"/>
      <c r="S150" s="125"/>
      <c r="T150" s="125"/>
      <c r="U150" s="125"/>
      <c r="V150" s="125"/>
      <c r="W150" s="125"/>
      <c r="X150" s="125"/>
      <c r="Y150" s="125"/>
      <c r="Z150" s="125"/>
      <c r="AA150" s="125"/>
      <c r="AB150" s="125"/>
      <c r="AC150" s="125"/>
      <c r="AD150" s="125"/>
      <c r="AE150" s="125"/>
      <c r="AF150" s="125"/>
      <c r="AG150" s="125"/>
      <c r="AH150" s="125"/>
      <c r="AI150" s="125"/>
      <c r="AJ150" s="125"/>
      <c r="AK150" s="125"/>
      <c r="AL150" s="125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5"/>
      <c r="AW150" s="125"/>
    </row>
    <row r="151" spans="1:50" x14ac:dyDescent="0.3">
      <c r="A151" s="131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  <c r="Z151" s="125"/>
      <c r="AA151" s="125"/>
      <c r="AB151" s="125"/>
      <c r="AC151" s="125"/>
      <c r="AD151" s="125"/>
      <c r="AE151" s="125"/>
      <c r="AF151" s="125"/>
      <c r="AG151" s="125"/>
      <c r="AH151" s="125"/>
      <c r="AI151" s="125"/>
      <c r="AJ151" s="125"/>
      <c r="AK151" s="125"/>
      <c r="AL151" s="125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5"/>
      <c r="AW151" s="125"/>
    </row>
    <row r="152" spans="1:50" x14ac:dyDescent="0.3">
      <c r="A152" s="131"/>
      <c r="F152" s="125"/>
      <c r="G152" s="125"/>
      <c r="H152" s="125"/>
      <c r="I152" s="125"/>
      <c r="J152" s="125"/>
      <c r="K152" s="125"/>
      <c r="L152" s="125"/>
      <c r="M152" s="125"/>
      <c r="N152" s="125"/>
      <c r="O152" s="125"/>
      <c r="P152" s="125"/>
      <c r="Q152" s="125"/>
      <c r="R152" s="125"/>
      <c r="S152" s="125"/>
      <c r="T152" s="125"/>
      <c r="U152" s="125"/>
      <c r="V152" s="125"/>
      <c r="W152" s="125"/>
      <c r="X152" s="125"/>
      <c r="Y152" s="125"/>
      <c r="Z152" s="125"/>
      <c r="AA152" s="125"/>
      <c r="AB152" s="125"/>
      <c r="AC152" s="125"/>
      <c r="AD152" s="125"/>
      <c r="AE152" s="125"/>
      <c r="AF152" s="125"/>
      <c r="AG152" s="125"/>
      <c r="AH152" s="125"/>
      <c r="AI152" s="125"/>
      <c r="AJ152" s="125"/>
      <c r="AK152" s="125"/>
      <c r="AL152" s="125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5"/>
      <c r="AW152" s="125"/>
    </row>
    <row r="153" spans="1:50" x14ac:dyDescent="0.3">
      <c r="A153" s="131"/>
      <c r="F153" s="125"/>
      <c r="G153" s="125"/>
      <c r="H153" s="125"/>
      <c r="I153" s="125"/>
      <c r="J153" s="125"/>
      <c r="K153" s="125"/>
      <c r="L153" s="125"/>
      <c r="M153" s="125"/>
      <c r="N153" s="125"/>
      <c r="O153" s="125"/>
      <c r="P153" s="125"/>
      <c r="Q153" s="125"/>
      <c r="R153" s="125"/>
      <c r="S153" s="125"/>
      <c r="T153" s="125"/>
      <c r="U153" s="125"/>
      <c r="V153" s="125"/>
      <c r="W153" s="125"/>
      <c r="X153" s="125"/>
      <c r="Y153" s="125"/>
      <c r="Z153" s="125"/>
      <c r="AA153" s="125"/>
      <c r="AB153" s="125"/>
      <c r="AC153" s="125"/>
      <c r="AD153" s="125"/>
      <c r="AE153" s="125"/>
      <c r="AF153" s="125"/>
      <c r="AG153" s="125"/>
      <c r="AH153" s="125"/>
      <c r="AI153" s="125"/>
      <c r="AJ153" s="125"/>
      <c r="AK153" s="125"/>
      <c r="AL153" s="125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5"/>
      <c r="AW153" s="125"/>
      <c r="AX153" s="125"/>
    </row>
    <row r="154" spans="1:50" x14ac:dyDescent="0.3">
      <c r="A154" s="131"/>
      <c r="F154" s="125"/>
      <c r="G154" s="125"/>
      <c r="H154" s="125"/>
      <c r="I154" s="125"/>
      <c r="J154" s="125"/>
      <c r="K154" s="125"/>
      <c r="L154" s="125"/>
      <c r="M154" s="125"/>
      <c r="N154" s="125"/>
      <c r="O154" s="125"/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125"/>
      <c r="AH154" s="125"/>
      <c r="AI154" s="125"/>
      <c r="AJ154" s="125"/>
      <c r="AK154" s="125"/>
      <c r="AL154" s="125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5"/>
      <c r="AW154" s="125"/>
    </row>
    <row r="155" spans="1:50" x14ac:dyDescent="0.3">
      <c r="A155" s="131"/>
      <c r="E155" s="134"/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25"/>
      <c r="AE155" s="125"/>
      <c r="AF155" s="125"/>
      <c r="AG155" s="125"/>
      <c r="AH155" s="125"/>
      <c r="AI155" s="125"/>
      <c r="AJ155" s="125"/>
      <c r="AK155" s="125"/>
      <c r="AL155" s="125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5"/>
      <c r="AW155" s="125"/>
    </row>
    <row r="156" spans="1:50" x14ac:dyDescent="0.3">
      <c r="A156" s="131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25"/>
      <c r="AE156" s="125"/>
      <c r="AF156" s="125"/>
      <c r="AG156" s="125"/>
      <c r="AH156" s="125"/>
      <c r="AI156" s="125"/>
      <c r="AJ156" s="125"/>
      <c r="AK156" s="125"/>
      <c r="AL156" s="125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5"/>
      <c r="AW156" s="125"/>
    </row>
    <row r="157" spans="1:50" x14ac:dyDescent="0.3">
      <c r="A157" s="131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25"/>
      <c r="AE157" s="125"/>
      <c r="AF157" s="125"/>
      <c r="AG157" s="125"/>
      <c r="AH157" s="125"/>
      <c r="AI157" s="125"/>
      <c r="AJ157" s="125"/>
      <c r="AK157" s="125"/>
      <c r="AL157" s="125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5"/>
      <c r="AW157" s="125"/>
    </row>
    <row r="158" spans="1:50" x14ac:dyDescent="0.3">
      <c r="A158" s="131"/>
      <c r="F158" s="125"/>
      <c r="G158" s="125"/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25"/>
      <c r="AE158" s="125"/>
      <c r="AF158" s="125"/>
      <c r="AG158" s="125"/>
      <c r="AH158" s="125"/>
      <c r="AI158" s="125"/>
      <c r="AJ158" s="125"/>
      <c r="AK158" s="125"/>
      <c r="AL158" s="125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5"/>
      <c r="AW158" s="125"/>
      <c r="AX158" s="125"/>
    </row>
    <row r="159" spans="1:50" x14ac:dyDescent="0.3">
      <c r="A159" s="131"/>
      <c r="F159" s="125"/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  <c r="Z159" s="125"/>
      <c r="AA159" s="125"/>
      <c r="AB159" s="125"/>
      <c r="AC159" s="125"/>
      <c r="AD159" s="125"/>
      <c r="AE159" s="125"/>
      <c r="AF159" s="125"/>
      <c r="AG159" s="125"/>
      <c r="AH159" s="125"/>
      <c r="AI159" s="125"/>
      <c r="AJ159" s="125"/>
      <c r="AK159" s="125"/>
      <c r="AL159" s="125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5"/>
      <c r="AW159" s="125"/>
    </row>
    <row r="160" spans="1:50" x14ac:dyDescent="0.3">
      <c r="A160" s="131"/>
      <c r="E160" s="134"/>
      <c r="F160" s="125"/>
      <c r="G160" s="125"/>
      <c r="H160" s="125"/>
      <c r="I160" s="125"/>
      <c r="J160" s="125"/>
      <c r="K160" s="125"/>
      <c r="L160" s="125"/>
      <c r="M160" s="125"/>
      <c r="N160" s="125"/>
      <c r="O160" s="125"/>
      <c r="P160" s="125"/>
      <c r="Q160" s="125"/>
      <c r="R160" s="125"/>
      <c r="S160" s="125"/>
      <c r="T160" s="125"/>
      <c r="U160" s="125"/>
      <c r="V160" s="125"/>
      <c r="W160" s="125"/>
      <c r="X160" s="125"/>
      <c r="Y160" s="125"/>
      <c r="Z160" s="125"/>
      <c r="AA160" s="125"/>
      <c r="AB160" s="125"/>
      <c r="AC160" s="125"/>
      <c r="AD160" s="125"/>
      <c r="AE160" s="125"/>
      <c r="AF160" s="125"/>
      <c r="AG160" s="125"/>
      <c r="AH160" s="125"/>
      <c r="AI160" s="125"/>
      <c r="AJ160" s="125"/>
      <c r="AK160" s="125"/>
      <c r="AL160" s="125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5"/>
      <c r="AW160" s="125"/>
    </row>
    <row r="161" spans="1:52" x14ac:dyDescent="0.3">
      <c r="A161" s="131"/>
      <c r="F161" s="125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  <c r="Z161" s="125"/>
      <c r="AA161" s="125"/>
      <c r="AB161" s="125"/>
      <c r="AC161" s="125"/>
      <c r="AD161" s="125"/>
      <c r="AE161" s="125"/>
      <c r="AF161" s="125"/>
      <c r="AG161" s="125"/>
      <c r="AH161" s="125"/>
      <c r="AI161" s="125"/>
      <c r="AJ161" s="125"/>
      <c r="AK161" s="125"/>
      <c r="AL161" s="125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5"/>
      <c r="AW161" s="125"/>
    </row>
    <row r="162" spans="1:52" x14ac:dyDescent="0.3">
      <c r="A162" s="131"/>
      <c r="F162" s="125"/>
      <c r="G162" s="125"/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125"/>
      <c r="AK162" s="125"/>
      <c r="AL162" s="125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5"/>
      <c r="AW162" s="125"/>
    </row>
    <row r="163" spans="1:52" x14ac:dyDescent="0.3">
      <c r="A163" s="131"/>
      <c r="F163" s="125"/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  <c r="Z163" s="125"/>
      <c r="AA163" s="125"/>
      <c r="AB163" s="125"/>
      <c r="AC163" s="125"/>
      <c r="AD163" s="125"/>
      <c r="AE163" s="125"/>
      <c r="AF163" s="125"/>
      <c r="AG163" s="125"/>
      <c r="AH163" s="125"/>
      <c r="AI163" s="125"/>
      <c r="AJ163" s="125"/>
      <c r="AK163" s="125"/>
      <c r="AL163" s="125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5"/>
      <c r="AW163" s="125"/>
    </row>
    <row r="164" spans="1:52" x14ac:dyDescent="0.3">
      <c r="A164" s="131"/>
      <c r="F164" s="125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25"/>
      <c r="AE164" s="125"/>
      <c r="AF164" s="125"/>
      <c r="AG164" s="125"/>
      <c r="AH164" s="125"/>
      <c r="AI164" s="125"/>
      <c r="AJ164" s="125"/>
      <c r="AK164" s="125"/>
      <c r="AL164" s="125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5"/>
      <c r="AW164" s="125"/>
    </row>
    <row r="165" spans="1:52" x14ac:dyDescent="0.3">
      <c r="A165" s="131"/>
      <c r="F165" s="125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25"/>
      <c r="AE165" s="125"/>
      <c r="AF165" s="125"/>
      <c r="AG165" s="125"/>
      <c r="AH165" s="125"/>
      <c r="AI165" s="125"/>
      <c r="AJ165" s="125"/>
      <c r="AK165" s="125"/>
      <c r="AL165" s="125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5"/>
      <c r="AW165" s="125"/>
    </row>
    <row r="166" spans="1:52" x14ac:dyDescent="0.3">
      <c r="A166" s="131"/>
      <c r="F166" s="125"/>
      <c r="G166" s="125"/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25"/>
      <c r="AE166" s="125"/>
      <c r="AF166" s="125"/>
      <c r="AG166" s="125"/>
      <c r="AH166" s="125"/>
      <c r="AI166" s="125"/>
      <c r="AJ166" s="125"/>
      <c r="AK166" s="125"/>
      <c r="AL166" s="125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5"/>
      <c r="AW166" s="125"/>
    </row>
    <row r="167" spans="1:52" x14ac:dyDescent="0.3">
      <c r="A167" s="131"/>
      <c r="F167" s="125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  <c r="Z167" s="125"/>
      <c r="AA167" s="125"/>
      <c r="AB167" s="125"/>
      <c r="AC167" s="125"/>
      <c r="AD167" s="125"/>
      <c r="AE167" s="125"/>
      <c r="AF167" s="125"/>
      <c r="AG167" s="125"/>
      <c r="AH167" s="125"/>
      <c r="AI167" s="125"/>
      <c r="AJ167" s="125"/>
      <c r="AK167" s="125"/>
      <c r="AL167" s="125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5"/>
      <c r="AW167" s="125"/>
      <c r="AX167" s="125"/>
      <c r="AZ167" s="125"/>
    </row>
    <row r="168" spans="1:52" x14ac:dyDescent="0.3">
      <c r="A168" s="131"/>
      <c r="F168" s="125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  <c r="Z168" s="125"/>
      <c r="AA168" s="125"/>
      <c r="AB168" s="125"/>
      <c r="AC168" s="125"/>
      <c r="AD168" s="125"/>
      <c r="AE168" s="125"/>
      <c r="AF168" s="125"/>
      <c r="AG168" s="125"/>
      <c r="AH168" s="125"/>
      <c r="AI168" s="125"/>
      <c r="AJ168" s="125"/>
      <c r="AK168" s="125"/>
      <c r="AL168" s="125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5"/>
      <c r="AW168" s="125"/>
    </row>
    <row r="169" spans="1:52" x14ac:dyDescent="0.3">
      <c r="A169" s="131"/>
      <c r="F169" s="125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5"/>
      <c r="AA169" s="125"/>
      <c r="AB169" s="125"/>
      <c r="AC169" s="125"/>
      <c r="AD169" s="125"/>
      <c r="AE169" s="125"/>
      <c r="AF169" s="125"/>
      <c r="AG169" s="125"/>
      <c r="AH169" s="125"/>
      <c r="AI169" s="125"/>
      <c r="AJ169" s="125"/>
      <c r="AK169" s="125"/>
      <c r="AL169" s="125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5"/>
      <c r="AW169" s="125"/>
    </row>
    <row r="170" spans="1:52" x14ac:dyDescent="0.3">
      <c r="A170" s="131"/>
      <c r="F170" s="125"/>
      <c r="G170" s="125"/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  <c r="Z170" s="125"/>
      <c r="AA170" s="125"/>
      <c r="AB170" s="125"/>
      <c r="AC170" s="125"/>
      <c r="AD170" s="125"/>
      <c r="AE170" s="125"/>
      <c r="AF170" s="125"/>
      <c r="AG170" s="125"/>
      <c r="AH170" s="125"/>
      <c r="AI170" s="125"/>
      <c r="AJ170" s="125"/>
      <c r="AK170" s="125"/>
      <c r="AL170" s="125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5"/>
      <c r="AW170" s="125"/>
    </row>
    <row r="171" spans="1:52" x14ac:dyDescent="0.3">
      <c r="A171" s="131"/>
      <c r="F171" s="125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  <c r="S171" s="125"/>
      <c r="T171" s="125"/>
      <c r="U171" s="125"/>
      <c r="V171" s="125"/>
      <c r="W171" s="125"/>
      <c r="X171" s="125"/>
      <c r="Y171" s="125"/>
      <c r="Z171" s="125"/>
      <c r="AA171" s="125"/>
      <c r="AB171" s="125"/>
      <c r="AC171" s="125"/>
      <c r="AD171" s="125"/>
      <c r="AE171" s="125"/>
      <c r="AF171" s="125"/>
      <c r="AG171" s="125"/>
      <c r="AH171" s="125"/>
      <c r="AI171" s="125"/>
      <c r="AJ171" s="125"/>
      <c r="AK171" s="125"/>
      <c r="AL171" s="125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5"/>
      <c r="AW171" s="125"/>
    </row>
    <row r="172" spans="1:52" x14ac:dyDescent="0.3">
      <c r="A172" s="131"/>
      <c r="F172" s="125"/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25"/>
      <c r="AE172" s="125"/>
      <c r="AF172" s="125"/>
      <c r="AG172" s="125"/>
      <c r="AH172" s="125"/>
      <c r="AI172" s="125"/>
      <c r="AJ172" s="125"/>
      <c r="AK172" s="125"/>
      <c r="AL172" s="125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5"/>
      <c r="AW172" s="125"/>
    </row>
    <row r="173" spans="1:52" x14ac:dyDescent="0.3">
      <c r="A173" s="131"/>
      <c r="F173" s="125"/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5"/>
      <c r="S173" s="125"/>
      <c r="T173" s="125"/>
      <c r="U173" s="125"/>
      <c r="V173" s="125"/>
      <c r="W173" s="125"/>
      <c r="X173" s="125"/>
      <c r="Y173" s="125"/>
      <c r="Z173" s="125"/>
      <c r="AA173" s="125"/>
      <c r="AB173" s="125"/>
      <c r="AC173" s="125"/>
      <c r="AD173" s="125"/>
      <c r="AE173" s="125"/>
      <c r="AF173" s="125"/>
      <c r="AG173" s="125"/>
      <c r="AH173" s="125"/>
      <c r="AI173" s="125"/>
      <c r="AJ173" s="125"/>
      <c r="AK173" s="125"/>
      <c r="AL173" s="125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5"/>
      <c r="AW173" s="125"/>
    </row>
    <row r="174" spans="1:52" x14ac:dyDescent="0.3">
      <c r="A174" s="131"/>
      <c r="F174" s="125"/>
      <c r="G174" s="125"/>
      <c r="H174" s="125"/>
      <c r="I174" s="125"/>
      <c r="J174" s="125"/>
      <c r="K174" s="125"/>
      <c r="L174" s="125"/>
      <c r="M174" s="125"/>
      <c r="N174" s="125"/>
      <c r="O174" s="125"/>
      <c r="P174" s="125"/>
      <c r="Q174" s="125"/>
      <c r="R174" s="125"/>
      <c r="S174" s="125"/>
      <c r="T174" s="125"/>
      <c r="U174" s="125"/>
      <c r="V174" s="125"/>
      <c r="W174" s="125"/>
      <c r="X174" s="125"/>
      <c r="Y174" s="125"/>
      <c r="Z174" s="125"/>
      <c r="AA174" s="125"/>
      <c r="AB174" s="125"/>
      <c r="AC174" s="125"/>
      <c r="AD174" s="125"/>
      <c r="AE174" s="125"/>
      <c r="AF174" s="125"/>
      <c r="AG174" s="125"/>
      <c r="AH174" s="125"/>
      <c r="AI174" s="125"/>
      <c r="AJ174" s="125"/>
      <c r="AK174" s="125"/>
      <c r="AL174" s="125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5"/>
      <c r="AW174" s="125"/>
    </row>
    <row r="175" spans="1:52" x14ac:dyDescent="0.3">
      <c r="A175" s="131"/>
      <c r="F175" s="125"/>
      <c r="G175" s="125"/>
      <c r="H175" s="125"/>
      <c r="I175" s="125"/>
      <c r="J175" s="125"/>
      <c r="K175" s="125"/>
      <c r="L175" s="125"/>
      <c r="M175" s="125"/>
      <c r="N175" s="125"/>
      <c r="O175" s="125"/>
      <c r="P175" s="125"/>
      <c r="Q175" s="125"/>
      <c r="R175" s="125"/>
      <c r="S175" s="125"/>
      <c r="T175" s="125"/>
      <c r="U175" s="125"/>
      <c r="V175" s="125"/>
      <c r="W175" s="125"/>
      <c r="X175" s="125"/>
      <c r="Y175" s="125"/>
      <c r="Z175" s="125"/>
      <c r="AA175" s="125"/>
      <c r="AB175" s="125"/>
      <c r="AC175" s="125"/>
      <c r="AD175" s="125"/>
      <c r="AE175" s="125"/>
      <c r="AF175" s="125"/>
      <c r="AG175" s="125"/>
      <c r="AH175" s="125"/>
      <c r="AI175" s="125"/>
      <c r="AJ175" s="125"/>
      <c r="AK175" s="125"/>
      <c r="AL175" s="125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5"/>
      <c r="AW175" s="125"/>
    </row>
    <row r="176" spans="1:52" x14ac:dyDescent="0.3">
      <c r="A176" s="131"/>
      <c r="F176" s="125"/>
      <c r="G176" s="125"/>
      <c r="H176" s="125"/>
      <c r="I176" s="125"/>
      <c r="J176" s="125"/>
      <c r="K176" s="125"/>
      <c r="L176" s="125"/>
      <c r="M176" s="125"/>
      <c r="N176" s="125"/>
      <c r="O176" s="125"/>
      <c r="P176" s="125"/>
      <c r="Q176" s="125"/>
      <c r="R176" s="125"/>
      <c r="S176" s="125"/>
      <c r="T176" s="125"/>
      <c r="U176" s="125"/>
      <c r="V176" s="125"/>
      <c r="W176" s="125"/>
      <c r="X176" s="125"/>
      <c r="Y176" s="125"/>
      <c r="Z176" s="125"/>
      <c r="AA176" s="125"/>
      <c r="AB176" s="125"/>
      <c r="AC176" s="125"/>
      <c r="AD176" s="125"/>
      <c r="AE176" s="125"/>
      <c r="AF176" s="125"/>
      <c r="AG176" s="125"/>
      <c r="AH176" s="125"/>
      <c r="AI176" s="125"/>
      <c r="AJ176" s="125"/>
      <c r="AK176" s="125"/>
      <c r="AL176" s="125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5"/>
      <c r="AW176" s="125"/>
    </row>
    <row r="177" spans="1:52" x14ac:dyDescent="0.3">
      <c r="A177" s="131"/>
      <c r="F177" s="125"/>
      <c r="G177" s="125"/>
      <c r="H177" s="125"/>
      <c r="I177" s="125"/>
      <c r="J177" s="125"/>
      <c r="K177" s="125"/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  <c r="AJ177" s="125"/>
      <c r="AK177" s="125"/>
      <c r="AL177" s="125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5"/>
      <c r="AW177" s="125"/>
    </row>
    <row r="178" spans="1:52" x14ac:dyDescent="0.3">
      <c r="A178" s="131"/>
      <c r="F178" s="125"/>
      <c r="G178" s="125"/>
      <c r="H178" s="125"/>
      <c r="I178" s="125"/>
      <c r="J178" s="125"/>
      <c r="K178" s="125"/>
      <c r="L178" s="125"/>
      <c r="M178" s="125"/>
      <c r="N178" s="125"/>
      <c r="O178" s="125"/>
      <c r="P178" s="125"/>
      <c r="Q178" s="125"/>
      <c r="R178" s="125"/>
      <c r="S178" s="125"/>
      <c r="T178" s="125"/>
      <c r="U178" s="125"/>
      <c r="V178" s="125"/>
      <c r="W178" s="125"/>
      <c r="X178" s="125"/>
      <c r="Y178" s="125"/>
      <c r="Z178" s="125"/>
      <c r="AA178" s="125"/>
      <c r="AB178" s="125"/>
      <c r="AC178" s="125"/>
      <c r="AD178" s="125"/>
      <c r="AE178" s="125"/>
      <c r="AF178" s="125"/>
      <c r="AG178" s="125"/>
      <c r="AH178" s="125"/>
      <c r="AI178" s="125"/>
      <c r="AJ178" s="125"/>
      <c r="AK178" s="125"/>
      <c r="AL178" s="125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5"/>
      <c r="AW178" s="125"/>
    </row>
    <row r="179" spans="1:52" x14ac:dyDescent="0.3">
      <c r="A179" s="131"/>
      <c r="F179" s="125"/>
      <c r="G179" s="125"/>
      <c r="H179" s="125"/>
      <c r="I179" s="125"/>
      <c r="J179" s="125"/>
      <c r="K179" s="125"/>
      <c r="L179" s="125"/>
      <c r="M179" s="125"/>
      <c r="N179" s="125"/>
      <c r="O179" s="125"/>
      <c r="P179" s="125"/>
      <c r="Q179" s="125"/>
      <c r="R179" s="125"/>
      <c r="S179" s="125"/>
      <c r="T179" s="125"/>
      <c r="U179" s="125"/>
      <c r="V179" s="125"/>
      <c r="W179" s="125"/>
      <c r="X179" s="125"/>
      <c r="Y179" s="125"/>
      <c r="Z179" s="125"/>
      <c r="AA179" s="125"/>
      <c r="AB179" s="125"/>
      <c r="AC179" s="125"/>
      <c r="AD179" s="125"/>
      <c r="AE179" s="125"/>
      <c r="AF179" s="125"/>
      <c r="AG179" s="125"/>
      <c r="AH179" s="125"/>
      <c r="AI179" s="125"/>
      <c r="AJ179" s="125"/>
      <c r="AK179" s="125"/>
      <c r="AL179" s="125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5"/>
      <c r="AW179" s="125"/>
    </row>
    <row r="180" spans="1:52" x14ac:dyDescent="0.3">
      <c r="A180" s="131"/>
      <c r="F180" s="125"/>
      <c r="G180" s="125"/>
      <c r="H180" s="125"/>
      <c r="I180" s="125"/>
      <c r="J180" s="125"/>
      <c r="K180" s="125"/>
      <c r="L180" s="125"/>
      <c r="M180" s="125"/>
      <c r="N180" s="125"/>
      <c r="O180" s="125"/>
      <c r="P180" s="125"/>
      <c r="Q180" s="125"/>
      <c r="R180" s="125"/>
      <c r="S180" s="125"/>
      <c r="T180" s="125"/>
      <c r="U180" s="125"/>
      <c r="V180" s="125"/>
      <c r="W180" s="125"/>
      <c r="X180" s="125"/>
      <c r="Y180" s="125"/>
      <c r="Z180" s="125"/>
      <c r="AA180" s="125"/>
      <c r="AB180" s="125"/>
      <c r="AC180" s="125"/>
      <c r="AD180" s="125"/>
      <c r="AE180" s="125"/>
      <c r="AF180" s="125"/>
      <c r="AG180" s="125"/>
      <c r="AH180" s="125"/>
      <c r="AI180" s="125"/>
      <c r="AJ180" s="125"/>
      <c r="AK180" s="125"/>
      <c r="AL180" s="125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5"/>
      <c r="AW180" s="125"/>
    </row>
    <row r="181" spans="1:52" x14ac:dyDescent="0.3">
      <c r="A181" s="131"/>
      <c r="F181" s="125"/>
      <c r="G181" s="125"/>
      <c r="H181" s="125"/>
      <c r="I181" s="125"/>
      <c r="J181" s="125"/>
      <c r="K181" s="125"/>
      <c r="L181" s="125"/>
      <c r="M181" s="125"/>
      <c r="N181" s="125"/>
      <c r="O181" s="125"/>
      <c r="P181" s="125"/>
      <c r="Q181" s="125"/>
      <c r="R181" s="125"/>
      <c r="S181" s="125"/>
      <c r="T181" s="125"/>
      <c r="U181" s="125"/>
      <c r="V181" s="125"/>
      <c r="W181" s="125"/>
      <c r="X181" s="125"/>
      <c r="Y181" s="125"/>
      <c r="Z181" s="125"/>
      <c r="AA181" s="125"/>
      <c r="AB181" s="125"/>
      <c r="AC181" s="125"/>
      <c r="AD181" s="125"/>
      <c r="AE181" s="125"/>
      <c r="AF181" s="125"/>
      <c r="AG181" s="125"/>
      <c r="AH181" s="125"/>
      <c r="AI181" s="125"/>
      <c r="AJ181" s="125"/>
      <c r="AK181" s="125"/>
      <c r="AL181" s="125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5"/>
      <c r="AW181" s="125"/>
      <c r="AZ181" s="125"/>
    </row>
    <row r="182" spans="1:52" x14ac:dyDescent="0.3">
      <c r="A182" s="131"/>
      <c r="F182" s="125"/>
      <c r="G182" s="125"/>
      <c r="H182" s="125"/>
      <c r="I182" s="125"/>
      <c r="J182" s="125"/>
      <c r="K182" s="125"/>
      <c r="L182" s="125"/>
      <c r="M182" s="125"/>
      <c r="N182" s="125"/>
      <c r="O182" s="125"/>
      <c r="P182" s="125"/>
      <c r="Q182" s="125"/>
      <c r="R182" s="125"/>
      <c r="S182" s="125"/>
      <c r="T182" s="125"/>
      <c r="U182" s="125"/>
      <c r="V182" s="125"/>
      <c r="W182" s="125"/>
      <c r="X182" s="125"/>
      <c r="Y182" s="125"/>
      <c r="Z182" s="125"/>
      <c r="AA182" s="125"/>
      <c r="AB182" s="125"/>
      <c r="AC182" s="125"/>
      <c r="AD182" s="125"/>
      <c r="AE182" s="125"/>
      <c r="AF182" s="125"/>
      <c r="AG182" s="125"/>
      <c r="AH182" s="125"/>
      <c r="AI182" s="125"/>
      <c r="AJ182" s="125"/>
      <c r="AK182" s="125"/>
      <c r="AL182" s="125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5"/>
      <c r="AW182" s="125"/>
    </row>
    <row r="183" spans="1:52" x14ac:dyDescent="0.3">
      <c r="A183" s="131"/>
      <c r="F183" s="125"/>
      <c r="G183" s="125"/>
      <c r="H183" s="125"/>
      <c r="I183" s="125"/>
      <c r="J183" s="125"/>
      <c r="K183" s="125"/>
      <c r="L183" s="125"/>
      <c r="M183" s="125"/>
      <c r="N183" s="125"/>
      <c r="O183" s="125"/>
      <c r="P183" s="125"/>
      <c r="Q183" s="125"/>
      <c r="R183" s="125"/>
      <c r="S183" s="125"/>
      <c r="T183" s="125"/>
      <c r="U183" s="125"/>
      <c r="V183" s="125"/>
      <c r="W183" s="125"/>
      <c r="X183" s="125"/>
      <c r="Y183" s="125"/>
      <c r="Z183" s="125"/>
      <c r="AA183" s="125"/>
      <c r="AB183" s="125"/>
      <c r="AC183" s="125"/>
      <c r="AD183" s="125"/>
      <c r="AE183" s="125"/>
      <c r="AF183" s="125"/>
      <c r="AG183" s="125"/>
      <c r="AH183" s="125"/>
      <c r="AI183" s="125"/>
      <c r="AJ183" s="125"/>
      <c r="AK183" s="125"/>
      <c r="AL183" s="125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5"/>
      <c r="AW183" s="125"/>
    </row>
    <row r="184" spans="1:52" x14ac:dyDescent="0.3">
      <c r="A184" s="131"/>
      <c r="F184" s="125"/>
      <c r="G184" s="125"/>
      <c r="H184" s="125"/>
      <c r="I184" s="125"/>
      <c r="J184" s="125"/>
      <c r="K184" s="125"/>
      <c r="L184" s="125"/>
      <c r="M184" s="125"/>
      <c r="N184" s="125"/>
      <c r="O184" s="125"/>
      <c r="P184" s="125"/>
      <c r="Q184" s="125"/>
      <c r="R184" s="125"/>
      <c r="S184" s="125"/>
      <c r="T184" s="125"/>
      <c r="U184" s="125"/>
      <c r="V184" s="125"/>
      <c r="W184" s="125"/>
      <c r="X184" s="125"/>
      <c r="Y184" s="125"/>
      <c r="Z184" s="125"/>
      <c r="AA184" s="125"/>
      <c r="AB184" s="125"/>
      <c r="AC184" s="125"/>
      <c r="AD184" s="125"/>
      <c r="AE184" s="125"/>
      <c r="AF184" s="125"/>
      <c r="AG184" s="125"/>
      <c r="AH184" s="125"/>
      <c r="AI184" s="125"/>
      <c r="AJ184" s="125"/>
      <c r="AK184" s="125"/>
      <c r="AL184" s="125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5"/>
      <c r="AW184" s="125"/>
    </row>
    <row r="185" spans="1:52" x14ac:dyDescent="0.3">
      <c r="A185" s="131"/>
      <c r="F185" s="125"/>
      <c r="G185" s="125"/>
      <c r="H185" s="125"/>
      <c r="I185" s="125"/>
      <c r="J185" s="125"/>
      <c r="K185" s="125"/>
      <c r="L185" s="125"/>
      <c r="M185" s="125"/>
      <c r="N185" s="125"/>
      <c r="O185" s="125"/>
      <c r="P185" s="125"/>
      <c r="Q185" s="125"/>
      <c r="R185" s="125"/>
      <c r="S185" s="125"/>
      <c r="T185" s="125"/>
      <c r="U185" s="125"/>
      <c r="V185" s="125"/>
      <c r="W185" s="125"/>
      <c r="X185" s="125"/>
      <c r="Y185" s="125"/>
      <c r="Z185" s="125"/>
      <c r="AA185" s="125"/>
      <c r="AB185" s="125"/>
      <c r="AC185" s="125"/>
      <c r="AD185" s="125"/>
      <c r="AE185" s="125"/>
      <c r="AF185" s="125"/>
      <c r="AG185" s="125"/>
      <c r="AH185" s="125"/>
      <c r="AI185" s="125"/>
      <c r="AJ185" s="125"/>
      <c r="AK185" s="125"/>
      <c r="AL185" s="125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5"/>
      <c r="AW185" s="125"/>
    </row>
    <row r="186" spans="1:52" x14ac:dyDescent="0.3">
      <c r="A186" s="131"/>
      <c r="F186" s="125"/>
      <c r="G186" s="125"/>
      <c r="H186" s="125"/>
      <c r="I186" s="125"/>
      <c r="J186" s="125"/>
      <c r="K186" s="125"/>
      <c r="L186" s="125"/>
      <c r="M186" s="125"/>
      <c r="N186" s="125"/>
      <c r="O186" s="125"/>
      <c r="P186" s="125"/>
      <c r="Q186" s="125"/>
      <c r="R186" s="125"/>
      <c r="S186" s="125"/>
      <c r="T186" s="125"/>
      <c r="U186" s="125"/>
      <c r="V186" s="125"/>
      <c r="W186" s="125"/>
      <c r="X186" s="125"/>
      <c r="Y186" s="125"/>
      <c r="Z186" s="125"/>
      <c r="AA186" s="125"/>
      <c r="AB186" s="125"/>
      <c r="AC186" s="125"/>
      <c r="AD186" s="125"/>
      <c r="AE186" s="125"/>
      <c r="AF186" s="125"/>
      <c r="AG186" s="125"/>
      <c r="AH186" s="125"/>
      <c r="AI186" s="125"/>
      <c r="AJ186" s="125"/>
      <c r="AK186" s="125"/>
      <c r="AL186" s="125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5"/>
      <c r="AW186" s="125"/>
    </row>
    <row r="187" spans="1:52" x14ac:dyDescent="0.3">
      <c r="A187" s="131"/>
      <c r="F187" s="125"/>
      <c r="G187" s="125"/>
      <c r="H187" s="125"/>
      <c r="I187" s="125"/>
      <c r="J187" s="125"/>
      <c r="K187" s="125"/>
      <c r="L187" s="125"/>
      <c r="M187" s="125"/>
      <c r="N187" s="125"/>
      <c r="O187" s="125"/>
      <c r="P187" s="125"/>
      <c r="Q187" s="125"/>
      <c r="R187" s="125"/>
      <c r="S187" s="125"/>
      <c r="T187" s="125"/>
      <c r="U187" s="125"/>
      <c r="V187" s="125"/>
      <c r="W187" s="125"/>
      <c r="X187" s="125"/>
      <c r="Y187" s="125"/>
      <c r="Z187" s="125"/>
      <c r="AA187" s="125"/>
      <c r="AB187" s="125"/>
      <c r="AC187" s="125"/>
      <c r="AD187" s="125"/>
      <c r="AE187" s="125"/>
      <c r="AF187" s="125"/>
      <c r="AG187" s="125"/>
      <c r="AH187" s="125"/>
      <c r="AI187" s="125"/>
      <c r="AJ187" s="125"/>
      <c r="AK187" s="125"/>
      <c r="AL187" s="125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5"/>
      <c r="AW187" s="125"/>
    </row>
    <row r="188" spans="1:52" x14ac:dyDescent="0.3">
      <c r="A188" s="131"/>
      <c r="F188" s="125"/>
      <c r="G188" s="125"/>
      <c r="H188" s="125"/>
      <c r="I188" s="125"/>
      <c r="J188" s="125"/>
      <c r="K188" s="125"/>
      <c r="L188" s="125"/>
      <c r="M188" s="125"/>
      <c r="N188" s="125"/>
      <c r="O188" s="125"/>
      <c r="P188" s="125"/>
      <c r="Q188" s="125"/>
      <c r="R188" s="125"/>
      <c r="S188" s="125"/>
      <c r="T188" s="125"/>
      <c r="U188" s="125"/>
      <c r="V188" s="125"/>
      <c r="W188" s="125"/>
      <c r="X188" s="125"/>
      <c r="Y188" s="125"/>
      <c r="Z188" s="125"/>
      <c r="AA188" s="125"/>
      <c r="AB188" s="125"/>
      <c r="AC188" s="125"/>
      <c r="AD188" s="125"/>
      <c r="AE188" s="125"/>
      <c r="AF188" s="125"/>
      <c r="AG188" s="125"/>
      <c r="AH188" s="125"/>
      <c r="AI188" s="125"/>
      <c r="AJ188" s="125"/>
      <c r="AK188" s="125"/>
      <c r="AL188" s="125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5"/>
      <c r="AW188" s="125"/>
    </row>
    <row r="189" spans="1:52" x14ac:dyDescent="0.3">
      <c r="A189" s="131"/>
      <c r="F189" s="125"/>
      <c r="G189" s="125"/>
      <c r="H189" s="125"/>
      <c r="I189" s="125"/>
      <c r="J189" s="125"/>
      <c r="K189" s="125"/>
      <c r="L189" s="125"/>
      <c r="M189" s="125"/>
      <c r="N189" s="125"/>
      <c r="O189" s="125"/>
      <c r="P189" s="125"/>
      <c r="Q189" s="125"/>
      <c r="R189" s="125"/>
      <c r="S189" s="125"/>
      <c r="T189" s="125"/>
      <c r="U189" s="125"/>
      <c r="V189" s="125"/>
      <c r="W189" s="125"/>
      <c r="X189" s="125"/>
      <c r="Y189" s="125"/>
      <c r="Z189" s="125"/>
      <c r="AA189" s="125"/>
      <c r="AB189" s="125"/>
      <c r="AC189" s="125"/>
      <c r="AD189" s="125"/>
      <c r="AE189" s="125"/>
      <c r="AF189" s="125"/>
      <c r="AG189" s="125"/>
      <c r="AH189" s="125"/>
      <c r="AI189" s="125"/>
      <c r="AJ189" s="125"/>
      <c r="AK189" s="125"/>
      <c r="AL189" s="125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5"/>
      <c r="AW189" s="125"/>
    </row>
    <row r="190" spans="1:52" x14ac:dyDescent="0.3">
      <c r="A190" s="131"/>
      <c r="F190" s="125"/>
      <c r="G190" s="125"/>
      <c r="H190" s="125"/>
      <c r="I190" s="125"/>
      <c r="J190" s="125"/>
      <c r="K190" s="125"/>
      <c r="L190" s="125"/>
      <c r="M190" s="125"/>
      <c r="N190" s="125"/>
      <c r="O190" s="125"/>
      <c r="P190" s="125"/>
      <c r="Q190" s="125"/>
      <c r="R190" s="125"/>
      <c r="S190" s="125"/>
      <c r="T190" s="125"/>
      <c r="U190" s="125"/>
      <c r="V190" s="125"/>
      <c r="W190" s="125"/>
      <c r="X190" s="125"/>
      <c r="Y190" s="125"/>
      <c r="Z190" s="125"/>
      <c r="AA190" s="125"/>
      <c r="AB190" s="125"/>
      <c r="AC190" s="125"/>
      <c r="AD190" s="125"/>
      <c r="AE190" s="125"/>
      <c r="AF190" s="125"/>
      <c r="AG190" s="125"/>
      <c r="AH190" s="125"/>
      <c r="AI190" s="125"/>
      <c r="AJ190" s="125"/>
      <c r="AK190" s="125"/>
      <c r="AL190" s="125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5"/>
      <c r="AW190" s="125"/>
    </row>
    <row r="191" spans="1:52" x14ac:dyDescent="0.3">
      <c r="A191" s="131"/>
      <c r="F191" s="125"/>
      <c r="G191" s="125"/>
      <c r="H191" s="125"/>
      <c r="I191" s="125"/>
      <c r="J191" s="125"/>
      <c r="K191" s="125"/>
      <c r="L191" s="125"/>
      <c r="M191" s="125"/>
      <c r="N191" s="125"/>
      <c r="O191" s="125"/>
      <c r="P191" s="125"/>
      <c r="Q191" s="125"/>
      <c r="R191" s="125"/>
      <c r="S191" s="125"/>
      <c r="T191" s="125"/>
      <c r="U191" s="125"/>
      <c r="V191" s="125"/>
      <c r="W191" s="125"/>
      <c r="X191" s="125"/>
      <c r="Y191" s="125"/>
      <c r="Z191" s="125"/>
      <c r="AA191" s="125"/>
      <c r="AB191" s="125"/>
      <c r="AC191" s="125"/>
      <c r="AD191" s="125"/>
      <c r="AE191" s="125"/>
      <c r="AF191" s="125"/>
      <c r="AG191" s="125"/>
      <c r="AH191" s="125"/>
      <c r="AI191" s="125"/>
      <c r="AJ191" s="125"/>
      <c r="AK191" s="125"/>
      <c r="AL191" s="125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5"/>
      <c r="AW191" s="125"/>
    </row>
    <row r="192" spans="1:52" x14ac:dyDescent="0.3">
      <c r="A192" s="131"/>
      <c r="F192" s="125"/>
      <c r="G192" s="125"/>
      <c r="H192" s="125"/>
      <c r="I192" s="125"/>
      <c r="J192" s="125"/>
      <c r="K192" s="125"/>
      <c r="L192" s="125"/>
      <c r="M192" s="125"/>
      <c r="N192" s="125"/>
      <c r="O192" s="125"/>
      <c r="P192" s="125"/>
      <c r="Q192" s="125"/>
      <c r="R192" s="125"/>
      <c r="S192" s="125"/>
      <c r="T192" s="125"/>
      <c r="U192" s="125"/>
      <c r="V192" s="125"/>
      <c r="W192" s="125"/>
      <c r="X192" s="125"/>
      <c r="Y192" s="125"/>
      <c r="Z192" s="125"/>
      <c r="AA192" s="125"/>
      <c r="AB192" s="125"/>
      <c r="AC192" s="125"/>
      <c r="AD192" s="125"/>
      <c r="AE192" s="125"/>
      <c r="AF192" s="125"/>
      <c r="AG192" s="125"/>
      <c r="AH192" s="125"/>
      <c r="AI192" s="125"/>
      <c r="AJ192" s="125"/>
      <c r="AK192" s="125"/>
      <c r="AL192" s="125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5"/>
      <c r="AW192" s="125"/>
    </row>
    <row r="193" spans="1:49" x14ac:dyDescent="0.3">
      <c r="A193" s="131"/>
      <c r="F193" s="125"/>
      <c r="G193" s="125"/>
      <c r="H193" s="125"/>
      <c r="I193" s="125"/>
      <c r="J193" s="125"/>
      <c r="K193" s="125"/>
      <c r="L193" s="125"/>
      <c r="M193" s="125"/>
      <c r="N193" s="125"/>
      <c r="O193" s="125"/>
      <c r="P193" s="125"/>
      <c r="Q193" s="125"/>
      <c r="R193" s="125"/>
      <c r="S193" s="125"/>
      <c r="T193" s="125"/>
      <c r="U193" s="125"/>
      <c r="V193" s="125"/>
      <c r="W193" s="125"/>
      <c r="X193" s="125"/>
      <c r="Y193" s="125"/>
      <c r="Z193" s="125"/>
      <c r="AA193" s="125"/>
      <c r="AB193" s="125"/>
      <c r="AC193" s="125"/>
      <c r="AD193" s="125"/>
      <c r="AE193" s="125"/>
      <c r="AF193" s="125"/>
      <c r="AG193" s="125"/>
      <c r="AH193" s="125"/>
      <c r="AI193" s="125"/>
      <c r="AJ193" s="125"/>
      <c r="AK193" s="125"/>
      <c r="AL193" s="125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5"/>
      <c r="AW193" s="125"/>
    </row>
    <row r="194" spans="1:49" x14ac:dyDescent="0.3">
      <c r="A194" s="131"/>
      <c r="F194" s="125"/>
      <c r="G194" s="125"/>
      <c r="H194" s="125"/>
      <c r="I194" s="125"/>
      <c r="J194" s="125"/>
      <c r="K194" s="125"/>
      <c r="L194" s="125"/>
      <c r="M194" s="125"/>
      <c r="N194" s="125"/>
      <c r="O194" s="125"/>
      <c r="P194" s="125"/>
      <c r="Q194" s="125"/>
      <c r="R194" s="125"/>
      <c r="S194" s="125"/>
      <c r="T194" s="125"/>
      <c r="U194" s="125"/>
      <c r="V194" s="125"/>
      <c r="W194" s="125"/>
      <c r="X194" s="125"/>
      <c r="Y194" s="125"/>
      <c r="Z194" s="125"/>
      <c r="AA194" s="125"/>
      <c r="AB194" s="125"/>
      <c r="AC194" s="125"/>
      <c r="AD194" s="125"/>
      <c r="AE194" s="125"/>
      <c r="AF194" s="125"/>
      <c r="AG194" s="125"/>
      <c r="AH194" s="125"/>
      <c r="AI194" s="125"/>
      <c r="AJ194" s="125"/>
      <c r="AK194" s="125"/>
      <c r="AL194" s="125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5"/>
      <c r="AW194" s="125"/>
    </row>
    <row r="195" spans="1:49" x14ac:dyDescent="0.3">
      <c r="A195" s="131"/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5"/>
      <c r="S195" s="125"/>
      <c r="T195" s="125"/>
      <c r="U195" s="125"/>
      <c r="V195" s="125"/>
      <c r="W195" s="125"/>
      <c r="X195" s="125"/>
      <c r="Y195" s="125"/>
      <c r="Z195" s="125"/>
      <c r="AA195" s="125"/>
      <c r="AB195" s="125"/>
      <c r="AC195" s="125"/>
      <c r="AD195" s="125"/>
      <c r="AE195" s="125"/>
      <c r="AF195" s="125"/>
      <c r="AG195" s="125"/>
      <c r="AH195" s="125"/>
      <c r="AI195" s="125"/>
      <c r="AJ195" s="125"/>
      <c r="AK195" s="125"/>
      <c r="AL195" s="125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5"/>
      <c r="AW195" s="125"/>
    </row>
    <row r="196" spans="1:49" x14ac:dyDescent="0.3">
      <c r="A196" s="131"/>
      <c r="F196" s="125"/>
      <c r="G196" s="125"/>
      <c r="H196" s="125"/>
      <c r="I196" s="125"/>
      <c r="J196" s="125"/>
      <c r="K196" s="125"/>
      <c r="L196" s="125"/>
      <c r="M196" s="125"/>
      <c r="N196" s="125"/>
      <c r="O196" s="125"/>
      <c r="P196" s="125"/>
      <c r="Q196" s="125"/>
      <c r="R196" s="125"/>
      <c r="S196" s="125"/>
      <c r="T196" s="125"/>
      <c r="U196" s="125"/>
      <c r="V196" s="125"/>
      <c r="W196" s="125"/>
      <c r="X196" s="125"/>
      <c r="Y196" s="125"/>
      <c r="Z196" s="125"/>
      <c r="AA196" s="125"/>
      <c r="AB196" s="125"/>
      <c r="AC196" s="125"/>
      <c r="AD196" s="125"/>
      <c r="AE196" s="125"/>
      <c r="AF196" s="125"/>
      <c r="AG196" s="125"/>
      <c r="AH196" s="125"/>
      <c r="AI196" s="125"/>
      <c r="AJ196" s="125"/>
      <c r="AK196" s="125"/>
      <c r="AL196" s="125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5"/>
      <c r="AW196" s="125"/>
    </row>
    <row r="197" spans="1:49" x14ac:dyDescent="0.3">
      <c r="A197" s="131"/>
      <c r="F197" s="125"/>
      <c r="G197" s="125"/>
      <c r="H197" s="125"/>
      <c r="I197" s="125"/>
      <c r="J197" s="125"/>
      <c r="K197" s="125"/>
      <c r="L197" s="125"/>
      <c r="M197" s="125"/>
      <c r="N197" s="125"/>
      <c r="O197" s="125"/>
      <c r="P197" s="125"/>
      <c r="Q197" s="125"/>
      <c r="R197" s="125"/>
      <c r="S197" s="125"/>
      <c r="T197" s="125"/>
      <c r="U197" s="125"/>
      <c r="V197" s="125"/>
      <c r="W197" s="125"/>
      <c r="X197" s="125"/>
      <c r="Y197" s="125"/>
      <c r="Z197" s="125"/>
      <c r="AA197" s="125"/>
      <c r="AB197" s="125"/>
      <c r="AC197" s="125"/>
      <c r="AD197" s="125"/>
      <c r="AE197" s="125"/>
      <c r="AF197" s="125"/>
      <c r="AG197" s="125"/>
      <c r="AH197" s="125"/>
      <c r="AI197" s="125"/>
      <c r="AJ197" s="125"/>
      <c r="AK197" s="125"/>
      <c r="AL197" s="125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5"/>
      <c r="AW197" s="125"/>
    </row>
    <row r="198" spans="1:49" x14ac:dyDescent="0.3">
      <c r="A198" s="131"/>
      <c r="F198" s="125"/>
      <c r="G198" s="125"/>
      <c r="H198" s="125"/>
      <c r="I198" s="125"/>
      <c r="J198" s="125"/>
      <c r="K198" s="125"/>
      <c r="L198" s="125"/>
      <c r="M198" s="125"/>
      <c r="N198" s="125"/>
      <c r="O198" s="125"/>
      <c r="P198" s="125"/>
      <c r="Q198" s="125"/>
      <c r="R198" s="125"/>
      <c r="S198" s="125"/>
      <c r="T198" s="125"/>
      <c r="U198" s="125"/>
      <c r="V198" s="125"/>
      <c r="W198" s="125"/>
      <c r="X198" s="125"/>
      <c r="Y198" s="125"/>
      <c r="Z198" s="125"/>
      <c r="AA198" s="125"/>
      <c r="AB198" s="125"/>
      <c r="AC198" s="125"/>
      <c r="AD198" s="125"/>
      <c r="AE198" s="125"/>
      <c r="AF198" s="125"/>
      <c r="AG198" s="125"/>
      <c r="AH198" s="125"/>
      <c r="AI198" s="125"/>
      <c r="AJ198" s="125"/>
      <c r="AK198" s="125"/>
      <c r="AL198" s="125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5"/>
      <c r="AW198" s="125"/>
    </row>
    <row r="199" spans="1:49" x14ac:dyDescent="0.3">
      <c r="A199" s="131"/>
      <c r="F199" s="125"/>
      <c r="G199" s="125"/>
      <c r="H199" s="125"/>
      <c r="I199" s="125"/>
      <c r="J199" s="125"/>
      <c r="K199" s="125"/>
      <c r="L199" s="125"/>
      <c r="M199" s="125"/>
      <c r="N199" s="125"/>
      <c r="O199" s="125"/>
      <c r="P199" s="125"/>
      <c r="Q199" s="125"/>
      <c r="R199" s="125"/>
      <c r="S199" s="125"/>
      <c r="T199" s="125"/>
      <c r="U199" s="125"/>
      <c r="V199" s="125"/>
      <c r="W199" s="125"/>
      <c r="X199" s="125"/>
      <c r="Y199" s="125"/>
      <c r="Z199" s="125"/>
      <c r="AA199" s="125"/>
      <c r="AB199" s="125"/>
      <c r="AC199" s="125"/>
      <c r="AD199" s="125"/>
      <c r="AE199" s="125"/>
      <c r="AF199" s="125"/>
      <c r="AG199" s="125"/>
      <c r="AH199" s="125"/>
      <c r="AI199" s="125"/>
      <c r="AJ199" s="125"/>
      <c r="AK199" s="125"/>
      <c r="AL199" s="125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5"/>
      <c r="AW199" s="125"/>
    </row>
    <row r="200" spans="1:49" x14ac:dyDescent="0.3">
      <c r="A200" s="131"/>
      <c r="F200" s="125"/>
      <c r="G200" s="125"/>
      <c r="H200" s="125"/>
      <c r="I200" s="125"/>
      <c r="J200" s="125"/>
      <c r="K200" s="125"/>
      <c r="L200" s="125"/>
      <c r="M200" s="125"/>
      <c r="N200" s="125"/>
      <c r="O200" s="125"/>
      <c r="P200" s="125"/>
      <c r="Q200" s="125"/>
      <c r="R200" s="125"/>
      <c r="S200" s="125"/>
      <c r="T200" s="125"/>
      <c r="U200" s="125"/>
      <c r="V200" s="125"/>
      <c r="W200" s="125"/>
      <c r="X200" s="125"/>
      <c r="Y200" s="125"/>
      <c r="Z200" s="125"/>
      <c r="AA200" s="125"/>
      <c r="AB200" s="125"/>
      <c r="AC200" s="125"/>
      <c r="AD200" s="125"/>
      <c r="AE200" s="125"/>
      <c r="AF200" s="125"/>
      <c r="AG200" s="125"/>
      <c r="AH200" s="125"/>
      <c r="AI200" s="125"/>
      <c r="AJ200" s="125"/>
      <c r="AK200" s="125"/>
      <c r="AL200" s="125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5"/>
      <c r="AW200" s="125"/>
    </row>
    <row r="201" spans="1:49" x14ac:dyDescent="0.3">
      <c r="A201" s="131"/>
      <c r="F201" s="125"/>
      <c r="G201" s="125"/>
      <c r="H201" s="125"/>
      <c r="I201" s="125"/>
      <c r="J201" s="125"/>
      <c r="K201" s="125"/>
      <c r="L201" s="125"/>
      <c r="M201" s="125"/>
      <c r="N201" s="125"/>
      <c r="O201" s="125"/>
      <c r="P201" s="125"/>
      <c r="Q201" s="125"/>
      <c r="R201" s="125"/>
      <c r="S201" s="125"/>
      <c r="T201" s="125"/>
      <c r="U201" s="125"/>
      <c r="V201" s="125"/>
      <c r="W201" s="125"/>
      <c r="X201" s="125"/>
      <c r="Y201" s="125"/>
      <c r="Z201" s="125"/>
      <c r="AA201" s="125"/>
      <c r="AB201" s="125"/>
      <c r="AC201" s="125"/>
      <c r="AD201" s="125"/>
      <c r="AE201" s="125"/>
      <c r="AF201" s="125"/>
      <c r="AG201" s="125"/>
      <c r="AH201" s="125"/>
      <c r="AI201" s="125"/>
      <c r="AJ201" s="125"/>
      <c r="AK201" s="125"/>
      <c r="AL201" s="125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5"/>
      <c r="AW201" s="125"/>
    </row>
    <row r="202" spans="1:49" x14ac:dyDescent="0.3">
      <c r="A202" s="131"/>
      <c r="F202" s="125"/>
      <c r="G202" s="125"/>
      <c r="H202" s="125"/>
      <c r="I202" s="125"/>
      <c r="J202" s="125"/>
      <c r="K202" s="125"/>
      <c r="L202" s="125"/>
      <c r="M202" s="125"/>
      <c r="N202" s="125"/>
      <c r="O202" s="125"/>
      <c r="P202" s="125"/>
      <c r="Q202" s="125"/>
      <c r="R202" s="125"/>
      <c r="S202" s="125"/>
      <c r="T202" s="125"/>
      <c r="U202" s="125"/>
      <c r="V202" s="125"/>
      <c r="W202" s="125"/>
      <c r="X202" s="125"/>
      <c r="Y202" s="125"/>
      <c r="Z202" s="125"/>
      <c r="AA202" s="125"/>
      <c r="AB202" s="125"/>
      <c r="AC202" s="125"/>
      <c r="AD202" s="125"/>
      <c r="AE202" s="125"/>
      <c r="AF202" s="125"/>
      <c r="AG202" s="125"/>
      <c r="AH202" s="125"/>
      <c r="AI202" s="125"/>
      <c r="AJ202" s="125"/>
      <c r="AK202" s="125"/>
      <c r="AL202" s="125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5"/>
      <c r="AW202" s="125"/>
    </row>
    <row r="203" spans="1:49" x14ac:dyDescent="0.3">
      <c r="A203" s="131"/>
      <c r="F203" s="125"/>
      <c r="G203" s="125"/>
      <c r="H203" s="125"/>
      <c r="I203" s="125"/>
      <c r="J203" s="125"/>
      <c r="K203" s="125"/>
      <c r="L203" s="125"/>
      <c r="M203" s="125"/>
      <c r="N203" s="125"/>
      <c r="O203" s="125"/>
      <c r="P203" s="125"/>
      <c r="Q203" s="125"/>
      <c r="R203" s="125"/>
      <c r="S203" s="125"/>
      <c r="T203" s="125"/>
      <c r="U203" s="125"/>
      <c r="V203" s="125"/>
      <c r="W203" s="125"/>
      <c r="X203" s="125"/>
      <c r="Y203" s="125"/>
      <c r="Z203" s="125"/>
      <c r="AA203" s="125"/>
      <c r="AB203" s="125"/>
      <c r="AC203" s="125"/>
      <c r="AD203" s="125"/>
      <c r="AE203" s="125"/>
      <c r="AF203" s="125"/>
      <c r="AG203" s="125"/>
      <c r="AH203" s="125"/>
      <c r="AI203" s="125"/>
      <c r="AJ203" s="125"/>
      <c r="AK203" s="125"/>
      <c r="AL203" s="125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5"/>
      <c r="AW203" s="125"/>
    </row>
    <row r="204" spans="1:49" x14ac:dyDescent="0.3">
      <c r="A204" s="131"/>
      <c r="F204" s="125"/>
      <c r="G204" s="125"/>
      <c r="H204" s="125"/>
      <c r="I204" s="125"/>
      <c r="J204" s="125"/>
      <c r="K204" s="125"/>
      <c r="L204" s="125"/>
      <c r="M204" s="125"/>
      <c r="N204" s="125"/>
      <c r="O204" s="125"/>
      <c r="P204" s="125"/>
      <c r="Q204" s="125"/>
      <c r="R204" s="125"/>
      <c r="S204" s="125"/>
      <c r="T204" s="125"/>
      <c r="U204" s="125"/>
      <c r="V204" s="125"/>
      <c r="W204" s="125"/>
      <c r="X204" s="125"/>
      <c r="Y204" s="125"/>
      <c r="Z204" s="125"/>
      <c r="AA204" s="125"/>
      <c r="AB204" s="125"/>
      <c r="AC204" s="125"/>
      <c r="AD204" s="125"/>
      <c r="AE204" s="125"/>
      <c r="AF204" s="125"/>
      <c r="AG204" s="125"/>
      <c r="AH204" s="125"/>
      <c r="AI204" s="125"/>
      <c r="AJ204" s="125"/>
      <c r="AK204" s="125"/>
      <c r="AL204" s="125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5"/>
      <c r="AW204" s="125"/>
    </row>
    <row r="205" spans="1:49" x14ac:dyDescent="0.3">
      <c r="A205" s="131"/>
      <c r="F205" s="125"/>
      <c r="G205" s="125"/>
      <c r="H205" s="125"/>
      <c r="I205" s="125"/>
      <c r="J205" s="125"/>
      <c r="K205" s="125"/>
      <c r="L205" s="125"/>
      <c r="M205" s="125"/>
      <c r="N205" s="125"/>
      <c r="O205" s="125"/>
      <c r="P205" s="125"/>
      <c r="Q205" s="125"/>
      <c r="R205" s="125"/>
      <c r="S205" s="125"/>
      <c r="T205" s="125"/>
      <c r="U205" s="125"/>
      <c r="V205" s="125"/>
      <c r="W205" s="125"/>
      <c r="X205" s="125"/>
      <c r="Y205" s="125"/>
      <c r="Z205" s="125"/>
      <c r="AA205" s="125"/>
      <c r="AB205" s="125"/>
      <c r="AC205" s="125"/>
      <c r="AD205" s="125"/>
      <c r="AE205" s="125"/>
      <c r="AF205" s="125"/>
      <c r="AG205" s="125"/>
      <c r="AH205" s="125"/>
      <c r="AI205" s="125"/>
      <c r="AJ205" s="125"/>
      <c r="AK205" s="125"/>
      <c r="AL205" s="125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5"/>
      <c r="AW205" s="125"/>
    </row>
    <row r="206" spans="1:49" x14ac:dyDescent="0.3">
      <c r="A206" s="131"/>
      <c r="F206" s="125"/>
      <c r="G206" s="125"/>
      <c r="H206" s="125"/>
      <c r="I206" s="125"/>
      <c r="J206" s="125"/>
      <c r="K206" s="125"/>
      <c r="L206" s="125"/>
      <c r="M206" s="125"/>
      <c r="N206" s="125"/>
      <c r="O206" s="125"/>
      <c r="P206" s="125"/>
      <c r="Q206" s="125"/>
      <c r="R206" s="125"/>
      <c r="S206" s="125"/>
      <c r="T206" s="125"/>
      <c r="U206" s="125"/>
      <c r="V206" s="125"/>
      <c r="W206" s="125"/>
      <c r="X206" s="125"/>
      <c r="Y206" s="125"/>
      <c r="Z206" s="125"/>
      <c r="AA206" s="125"/>
      <c r="AB206" s="125"/>
      <c r="AC206" s="125"/>
      <c r="AD206" s="125"/>
      <c r="AE206" s="125"/>
      <c r="AF206" s="125"/>
      <c r="AG206" s="125"/>
      <c r="AH206" s="125"/>
      <c r="AI206" s="125"/>
      <c r="AJ206" s="125"/>
      <c r="AK206" s="125"/>
      <c r="AL206" s="125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5"/>
      <c r="AW206" s="125"/>
    </row>
    <row r="207" spans="1:49" x14ac:dyDescent="0.3">
      <c r="A207" s="131"/>
      <c r="F207" s="125"/>
      <c r="G207" s="125"/>
      <c r="H207" s="125"/>
      <c r="I207" s="125"/>
      <c r="J207" s="125"/>
      <c r="K207" s="125"/>
      <c r="L207" s="125"/>
      <c r="M207" s="125"/>
      <c r="N207" s="125"/>
      <c r="O207" s="125"/>
      <c r="P207" s="125"/>
      <c r="Q207" s="125"/>
      <c r="R207" s="125"/>
      <c r="S207" s="125"/>
      <c r="T207" s="125"/>
      <c r="U207" s="125"/>
      <c r="V207" s="125"/>
      <c r="W207" s="125"/>
      <c r="X207" s="125"/>
      <c r="Y207" s="125"/>
      <c r="Z207" s="125"/>
      <c r="AA207" s="125"/>
      <c r="AB207" s="125"/>
      <c r="AC207" s="125"/>
      <c r="AD207" s="125"/>
      <c r="AE207" s="125"/>
      <c r="AF207" s="125"/>
      <c r="AG207" s="125"/>
      <c r="AH207" s="125"/>
      <c r="AI207" s="125"/>
      <c r="AJ207" s="125"/>
      <c r="AK207" s="125"/>
      <c r="AL207" s="125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5"/>
      <c r="AW207" s="125"/>
    </row>
    <row r="208" spans="1:49" x14ac:dyDescent="0.3">
      <c r="A208" s="131"/>
      <c r="F208" s="125"/>
      <c r="G208" s="125"/>
      <c r="H208" s="125"/>
      <c r="I208" s="125"/>
      <c r="J208" s="125"/>
      <c r="K208" s="125"/>
      <c r="L208" s="125"/>
      <c r="M208" s="125"/>
      <c r="N208" s="125"/>
      <c r="O208" s="125"/>
      <c r="P208" s="125"/>
      <c r="Q208" s="125"/>
      <c r="R208" s="125"/>
      <c r="S208" s="125"/>
      <c r="T208" s="125"/>
      <c r="U208" s="125"/>
      <c r="V208" s="125"/>
      <c r="W208" s="125"/>
      <c r="X208" s="125"/>
      <c r="Y208" s="125"/>
      <c r="Z208" s="125"/>
      <c r="AA208" s="125"/>
      <c r="AB208" s="125"/>
      <c r="AC208" s="125"/>
      <c r="AD208" s="125"/>
      <c r="AE208" s="125"/>
      <c r="AF208" s="125"/>
      <c r="AG208" s="125"/>
      <c r="AH208" s="125"/>
      <c r="AI208" s="125"/>
      <c r="AJ208" s="125"/>
      <c r="AK208" s="125"/>
      <c r="AL208" s="125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5"/>
      <c r="AW208" s="125"/>
    </row>
    <row r="209" spans="1:49" x14ac:dyDescent="0.3">
      <c r="A209" s="131"/>
      <c r="F209" s="125"/>
      <c r="G209" s="125"/>
      <c r="H209" s="125"/>
      <c r="I209" s="125"/>
      <c r="J209" s="125"/>
      <c r="K209" s="125"/>
      <c r="L209" s="125"/>
      <c r="M209" s="125"/>
      <c r="N209" s="125"/>
      <c r="O209" s="125"/>
      <c r="P209" s="125"/>
      <c r="Q209" s="125"/>
      <c r="R209" s="125"/>
      <c r="S209" s="125"/>
      <c r="T209" s="125"/>
      <c r="U209" s="125"/>
      <c r="V209" s="125"/>
      <c r="W209" s="125"/>
      <c r="X209" s="125"/>
      <c r="Y209" s="125"/>
      <c r="Z209" s="125"/>
      <c r="AA209" s="125"/>
      <c r="AB209" s="125"/>
      <c r="AC209" s="125"/>
      <c r="AD209" s="125"/>
      <c r="AE209" s="125"/>
      <c r="AF209" s="125"/>
      <c r="AG209" s="125"/>
      <c r="AH209" s="125"/>
      <c r="AI209" s="125"/>
      <c r="AJ209" s="125"/>
      <c r="AK209" s="125"/>
      <c r="AL209" s="125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5"/>
      <c r="AW209" s="125"/>
    </row>
    <row r="210" spans="1:49" x14ac:dyDescent="0.3">
      <c r="A210" s="131"/>
      <c r="F210" s="125"/>
      <c r="G210" s="125"/>
      <c r="H210" s="125"/>
      <c r="I210" s="125"/>
      <c r="J210" s="125"/>
      <c r="K210" s="125"/>
      <c r="L210" s="125"/>
      <c r="M210" s="125"/>
      <c r="N210" s="125"/>
      <c r="O210" s="125"/>
      <c r="P210" s="125"/>
      <c r="Q210" s="125"/>
      <c r="R210" s="125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125"/>
      <c r="AD210" s="125"/>
      <c r="AE210" s="125"/>
      <c r="AF210" s="125"/>
      <c r="AG210" s="125"/>
      <c r="AH210" s="125"/>
      <c r="AI210" s="125"/>
      <c r="AJ210" s="125"/>
      <c r="AK210" s="125"/>
      <c r="AL210" s="125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5"/>
      <c r="AW210" s="125"/>
    </row>
    <row r="211" spans="1:49" x14ac:dyDescent="0.3">
      <c r="A211" s="131"/>
      <c r="F211" s="125"/>
      <c r="G211" s="125"/>
      <c r="H211" s="125"/>
      <c r="I211" s="125"/>
      <c r="J211" s="125"/>
      <c r="K211" s="125"/>
      <c r="L211" s="125"/>
      <c r="M211" s="125"/>
      <c r="N211" s="125"/>
      <c r="O211" s="125"/>
      <c r="P211" s="125"/>
      <c r="Q211" s="125"/>
      <c r="R211" s="125"/>
      <c r="S211" s="125"/>
      <c r="T211" s="125"/>
      <c r="U211" s="125"/>
      <c r="V211" s="125"/>
      <c r="W211" s="125"/>
      <c r="X211" s="125"/>
      <c r="Y211" s="125"/>
      <c r="Z211" s="125"/>
      <c r="AA211" s="125"/>
      <c r="AB211" s="125"/>
      <c r="AC211" s="125"/>
      <c r="AD211" s="125"/>
      <c r="AE211" s="125"/>
      <c r="AF211" s="125"/>
      <c r="AG211" s="125"/>
      <c r="AH211" s="125"/>
      <c r="AI211" s="125"/>
      <c r="AJ211" s="125"/>
      <c r="AK211" s="125"/>
      <c r="AL211" s="125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5"/>
      <c r="AW211" s="125"/>
    </row>
    <row r="212" spans="1:49" x14ac:dyDescent="0.3">
      <c r="A212" s="131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5"/>
      <c r="AC212" s="125"/>
      <c r="AD212" s="125"/>
      <c r="AE212" s="125"/>
      <c r="AF212" s="125"/>
      <c r="AG212" s="125"/>
      <c r="AH212" s="125"/>
      <c r="AI212" s="125"/>
      <c r="AJ212" s="125"/>
      <c r="AK212" s="125"/>
      <c r="AL212" s="125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5"/>
      <c r="AW212" s="125"/>
    </row>
    <row r="213" spans="1:49" x14ac:dyDescent="0.3">
      <c r="A213" s="131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  <c r="AA213" s="125"/>
      <c r="AB213" s="125"/>
      <c r="AC213" s="125"/>
      <c r="AD213" s="125"/>
      <c r="AE213" s="125"/>
      <c r="AF213" s="125"/>
      <c r="AG213" s="125"/>
      <c r="AH213" s="125"/>
      <c r="AI213" s="125"/>
      <c r="AJ213" s="125"/>
      <c r="AK213" s="125"/>
      <c r="AL213" s="125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5"/>
      <c r="AW213" s="125"/>
    </row>
    <row r="214" spans="1:49" x14ac:dyDescent="0.3">
      <c r="A214" s="131"/>
      <c r="F214" s="125"/>
      <c r="G214" s="125"/>
      <c r="H214" s="125"/>
      <c r="I214" s="125"/>
      <c r="J214" s="125"/>
      <c r="K214" s="125"/>
      <c r="L214" s="125"/>
      <c r="M214" s="125"/>
      <c r="N214" s="125"/>
      <c r="O214" s="125"/>
      <c r="P214" s="125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  <c r="AA214" s="125"/>
      <c r="AB214" s="125"/>
      <c r="AC214" s="125"/>
      <c r="AD214" s="125"/>
      <c r="AE214" s="125"/>
      <c r="AF214" s="125"/>
      <c r="AG214" s="125"/>
      <c r="AH214" s="125"/>
      <c r="AI214" s="125"/>
      <c r="AJ214" s="125"/>
      <c r="AK214" s="125"/>
      <c r="AL214" s="125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5"/>
      <c r="AW214" s="125"/>
    </row>
    <row r="215" spans="1:49" x14ac:dyDescent="0.3">
      <c r="A215" s="131"/>
      <c r="F215" s="125"/>
      <c r="G215" s="125"/>
      <c r="H215" s="125"/>
      <c r="I215" s="125"/>
      <c r="J215" s="125"/>
      <c r="K215" s="125"/>
      <c r="L215" s="125"/>
      <c r="M215" s="125"/>
      <c r="N215" s="125"/>
      <c r="O215" s="125"/>
      <c r="P215" s="125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  <c r="AA215" s="125"/>
      <c r="AB215" s="125"/>
      <c r="AC215" s="125"/>
      <c r="AD215" s="125"/>
      <c r="AE215" s="125"/>
      <c r="AF215" s="125"/>
      <c r="AG215" s="125"/>
      <c r="AH215" s="125"/>
      <c r="AI215" s="125"/>
      <c r="AJ215" s="125"/>
      <c r="AK215" s="125"/>
      <c r="AL215" s="125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5"/>
      <c r="AW215" s="125"/>
    </row>
    <row r="216" spans="1:49" x14ac:dyDescent="0.3">
      <c r="A216" s="131"/>
      <c r="F216" s="125"/>
      <c r="G216" s="125"/>
      <c r="H216" s="125"/>
      <c r="I216" s="125"/>
      <c r="J216" s="125"/>
      <c r="K216" s="125"/>
      <c r="L216" s="125"/>
      <c r="M216" s="125"/>
      <c r="N216" s="125"/>
      <c r="O216" s="125"/>
      <c r="P216" s="125"/>
      <c r="Q216" s="125"/>
      <c r="R216" s="125"/>
      <c r="S216" s="125"/>
      <c r="T216" s="125"/>
      <c r="U216" s="125"/>
      <c r="V216" s="125"/>
      <c r="W216" s="125"/>
      <c r="X216" s="125"/>
      <c r="Y216" s="125"/>
      <c r="Z216" s="125"/>
      <c r="AA216" s="125"/>
      <c r="AB216" s="125"/>
      <c r="AC216" s="125"/>
      <c r="AD216" s="125"/>
      <c r="AE216" s="125"/>
      <c r="AF216" s="125"/>
      <c r="AG216" s="125"/>
      <c r="AH216" s="125"/>
      <c r="AI216" s="125"/>
      <c r="AJ216" s="125"/>
      <c r="AK216" s="125"/>
      <c r="AL216" s="125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5"/>
      <c r="AW216" s="125"/>
    </row>
    <row r="217" spans="1:49" x14ac:dyDescent="0.3">
      <c r="A217" s="131"/>
      <c r="F217" s="125"/>
      <c r="G217" s="125"/>
      <c r="H217" s="125"/>
      <c r="I217" s="125"/>
      <c r="J217" s="125"/>
      <c r="K217" s="125"/>
      <c r="L217" s="125"/>
      <c r="M217" s="125"/>
      <c r="N217" s="125"/>
      <c r="O217" s="125"/>
      <c r="P217" s="125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25"/>
      <c r="AB217" s="125"/>
      <c r="AC217" s="125"/>
      <c r="AD217" s="125"/>
      <c r="AE217" s="125"/>
      <c r="AF217" s="125"/>
      <c r="AG217" s="125"/>
      <c r="AH217" s="125"/>
      <c r="AI217" s="125"/>
      <c r="AJ217" s="125"/>
      <c r="AK217" s="125"/>
      <c r="AL217" s="125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5"/>
      <c r="AW217" s="125"/>
    </row>
    <row r="218" spans="1:49" x14ac:dyDescent="0.3">
      <c r="A218" s="131"/>
      <c r="F218" s="125"/>
      <c r="G218" s="125"/>
      <c r="H218" s="125"/>
      <c r="I218" s="125"/>
      <c r="J218" s="125"/>
      <c r="K218" s="125"/>
      <c r="L218" s="125"/>
      <c r="M218" s="125"/>
      <c r="N218" s="125"/>
      <c r="O218" s="125"/>
      <c r="P218" s="125"/>
      <c r="Q218" s="125"/>
      <c r="R218" s="125"/>
      <c r="S218" s="125"/>
      <c r="T218" s="125"/>
      <c r="U218" s="125"/>
      <c r="V218" s="125"/>
      <c r="W218" s="125"/>
      <c r="X218" s="125"/>
      <c r="Y218" s="125"/>
      <c r="Z218" s="125"/>
      <c r="AA218" s="125"/>
      <c r="AB218" s="125"/>
      <c r="AC218" s="125"/>
      <c r="AD218" s="125"/>
      <c r="AE218" s="125"/>
      <c r="AF218" s="125"/>
      <c r="AG218" s="125"/>
      <c r="AH218" s="125"/>
      <c r="AI218" s="125"/>
      <c r="AJ218" s="125"/>
      <c r="AK218" s="125"/>
      <c r="AL218" s="125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5"/>
      <c r="AW218" s="125"/>
    </row>
    <row r="219" spans="1:49" x14ac:dyDescent="0.3">
      <c r="A219" s="131"/>
      <c r="F219" s="125"/>
      <c r="G219" s="125"/>
      <c r="H219" s="125"/>
      <c r="I219" s="125"/>
      <c r="J219" s="125"/>
      <c r="K219" s="125"/>
      <c r="L219" s="125"/>
      <c r="M219" s="125"/>
      <c r="N219" s="125"/>
      <c r="O219" s="125"/>
      <c r="P219" s="125"/>
      <c r="Q219" s="125"/>
      <c r="R219" s="125"/>
      <c r="S219" s="125"/>
      <c r="T219" s="125"/>
      <c r="U219" s="125"/>
      <c r="V219" s="125"/>
      <c r="W219" s="125"/>
      <c r="X219" s="125"/>
      <c r="Y219" s="125"/>
      <c r="Z219" s="125"/>
      <c r="AA219" s="125"/>
      <c r="AB219" s="125"/>
      <c r="AC219" s="125"/>
      <c r="AD219" s="125"/>
      <c r="AE219" s="125"/>
      <c r="AF219" s="125"/>
      <c r="AG219" s="125"/>
      <c r="AH219" s="125"/>
      <c r="AI219" s="125"/>
      <c r="AJ219" s="125"/>
      <c r="AK219" s="125"/>
      <c r="AL219" s="125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5"/>
      <c r="AW219" s="125"/>
    </row>
    <row r="220" spans="1:49" x14ac:dyDescent="0.3">
      <c r="A220" s="131"/>
      <c r="F220" s="125"/>
      <c r="G220" s="125"/>
      <c r="H220" s="125"/>
      <c r="I220" s="125"/>
      <c r="J220" s="125"/>
      <c r="K220" s="125"/>
      <c r="L220" s="125"/>
      <c r="M220" s="125"/>
      <c r="N220" s="125"/>
      <c r="O220" s="125"/>
      <c r="P220" s="125"/>
      <c r="Q220" s="125"/>
      <c r="R220" s="125"/>
      <c r="S220" s="125"/>
      <c r="T220" s="125"/>
      <c r="U220" s="125"/>
      <c r="V220" s="125"/>
      <c r="W220" s="125"/>
      <c r="X220" s="125"/>
      <c r="Y220" s="125"/>
      <c r="Z220" s="125"/>
      <c r="AA220" s="125"/>
      <c r="AB220" s="125"/>
      <c r="AC220" s="125"/>
      <c r="AD220" s="125"/>
      <c r="AE220" s="125"/>
      <c r="AF220" s="125"/>
      <c r="AG220" s="125"/>
      <c r="AH220" s="125"/>
      <c r="AI220" s="125"/>
      <c r="AJ220" s="125"/>
      <c r="AK220" s="125"/>
      <c r="AL220" s="125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5"/>
      <c r="AW220" s="125"/>
    </row>
    <row r="221" spans="1:49" x14ac:dyDescent="0.3">
      <c r="A221" s="131"/>
      <c r="F221" s="125"/>
      <c r="G221" s="125"/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  <c r="S221" s="125"/>
      <c r="T221" s="125"/>
      <c r="U221" s="125"/>
      <c r="V221" s="125"/>
      <c r="W221" s="125"/>
      <c r="X221" s="125"/>
      <c r="Y221" s="125"/>
      <c r="Z221" s="125"/>
      <c r="AA221" s="125"/>
      <c r="AB221" s="125"/>
      <c r="AC221" s="125"/>
      <c r="AD221" s="125"/>
      <c r="AE221" s="125"/>
      <c r="AF221" s="125"/>
      <c r="AG221" s="125"/>
      <c r="AH221" s="125"/>
      <c r="AI221" s="125"/>
      <c r="AJ221" s="125"/>
      <c r="AK221" s="125"/>
      <c r="AL221" s="125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5"/>
      <c r="AW221" s="125"/>
    </row>
    <row r="222" spans="1:49" x14ac:dyDescent="0.3">
      <c r="A222" s="131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  <c r="S222" s="125"/>
      <c r="T222" s="125"/>
      <c r="U222" s="125"/>
      <c r="V222" s="125"/>
      <c r="W222" s="125"/>
      <c r="X222" s="125"/>
      <c r="Y222" s="125"/>
      <c r="Z222" s="125"/>
      <c r="AA222" s="125"/>
      <c r="AB222" s="125"/>
      <c r="AC222" s="125"/>
      <c r="AD222" s="125"/>
      <c r="AE222" s="125"/>
      <c r="AF222" s="125"/>
      <c r="AG222" s="125"/>
      <c r="AH222" s="125"/>
      <c r="AI222" s="125"/>
      <c r="AJ222" s="125"/>
      <c r="AK222" s="125"/>
      <c r="AL222" s="125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5"/>
      <c r="AW222" s="125"/>
    </row>
    <row r="223" spans="1:49" x14ac:dyDescent="0.3">
      <c r="A223" s="131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  <c r="S223" s="125"/>
      <c r="T223" s="125"/>
      <c r="U223" s="125"/>
      <c r="V223" s="125"/>
      <c r="W223" s="125"/>
      <c r="X223" s="125"/>
      <c r="Y223" s="125"/>
      <c r="Z223" s="125"/>
      <c r="AA223" s="125"/>
      <c r="AB223" s="125"/>
      <c r="AC223" s="125"/>
      <c r="AD223" s="125"/>
      <c r="AE223" s="125"/>
      <c r="AF223" s="125"/>
      <c r="AG223" s="125"/>
      <c r="AH223" s="125"/>
      <c r="AI223" s="125"/>
      <c r="AJ223" s="125"/>
      <c r="AK223" s="125"/>
      <c r="AL223" s="125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5"/>
      <c r="AW223" s="125"/>
    </row>
    <row r="224" spans="1:49" x14ac:dyDescent="0.3">
      <c r="A224" s="131"/>
      <c r="F224" s="125"/>
      <c r="G224" s="125"/>
      <c r="H224" s="125"/>
      <c r="I224" s="125"/>
      <c r="J224" s="125"/>
      <c r="K224" s="125"/>
      <c r="L224" s="125"/>
      <c r="M224" s="125"/>
      <c r="N224" s="125"/>
      <c r="O224" s="125"/>
      <c r="P224" s="125"/>
      <c r="Q224" s="125"/>
      <c r="R224" s="125"/>
      <c r="S224" s="125"/>
      <c r="T224" s="125"/>
      <c r="U224" s="125"/>
      <c r="V224" s="125"/>
      <c r="W224" s="125"/>
      <c r="X224" s="125"/>
      <c r="Y224" s="125"/>
      <c r="Z224" s="125"/>
      <c r="AA224" s="125"/>
      <c r="AB224" s="125"/>
      <c r="AC224" s="125"/>
      <c r="AD224" s="125"/>
      <c r="AE224" s="125"/>
      <c r="AF224" s="125"/>
      <c r="AG224" s="125"/>
      <c r="AH224" s="125"/>
      <c r="AI224" s="125"/>
      <c r="AJ224" s="125"/>
      <c r="AK224" s="125"/>
      <c r="AL224" s="125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5"/>
      <c r="AW224" s="125"/>
    </row>
    <row r="225" spans="1:49" x14ac:dyDescent="0.3">
      <c r="A225" s="131"/>
      <c r="F225" s="125"/>
      <c r="G225" s="125"/>
      <c r="H225" s="125"/>
      <c r="I225" s="125"/>
      <c r="J225" s="125"/>
      <c r="K225" s="125"/>
      <c r="L225" s="125"/>
      <c r="M225" s="125"/>
      <c r="N225" s="125"/>
      <c r="O225" s="125"/>
      <c r="P225" s="125"/>
      <c r="Q225" s="125"/>
      <c r="R225" s="125"/>
      <c r="S225" s="125"/>
      <c r="T225" s="125"/>
      <c r="U225" s="125"/>
      <c r="V225" s="125"/>
      <c r="W225" s="125"/>
      <c r="X225" s="125"/>
      <c r="Y225" s="125"/>
      <c r="Z225" s="125"/>
      <c r="AA225" s="125"/>
      <c r="AB225" s="125"/>
      <c r="AC225" s="125"/>
      <c r="AD225" s="125"/>
      <c r="AE225" s="125"/>
      <c r="AF225" s="125"/>
      <c r="AG225" s="125"/>
      <c r="AH225" s="125"/>
      <c r="AI225" s="125"/>
      <c r="AJ225" s="125"/>
      <c r="AK225" s="125"/>
      <c r="AL225" s="125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5"/>
      <c r="AW225" s="125"/>
    </row>
    <row r="226" spans="1:49" x14ac:dyDescent="0.3">
      <c r="A226" s="131"/>
      <c r="F226" s="125"/>
      <c r="G226" s="125"/>
      <c r="H226" s="125"/>
      <c r="I226" s="125"/>
      <c r="J226" s="125"/>
      <c r="K226" s="125"/>
      <c r="L226" s="125"/>
      <c r="M226" s="125"/>
      <c r="N226" s="125"/>
      <c r="O226" s="125"/>
      <c r="P226" s="125"/>
      <c r="Q226" s="125"/>
      <c r="R226" s="125"/>
      <c r="S226" s="125"/>
      <c r="T226" s="125"/>
      <c r="U226" s="125"/>
      <c r="V226" s="125"/>
      <c r="W226" s="125"/>
      <c r="X226" s="125"/>
      <c r="Y226" s="125"/>
      <c r="Z226" s="125"/>
      <c r="AA226" s="125"/>
      <c r="AB226" s="125"/>
      <c r="AC226" s="125"/>
      <c r="AD226" s="125"/>
      <c r="AE226" s="125"/>
      <c r="AF226" s="125"/>
      <c r="AG226" s="125"/>
      <c r="AH226" s="125"/>
      <c r="AI226" s="125"/>
      <c r="AJ226" s="125"/>
      <c r="AK226" s="125"/>
      <c r="AL226" s="125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5"/>
      <c r="AW226" s="125"/>
    </row>
    <row r="227" spans="1:49" x14ac:dyDescent="0.3">
      <c r="A227" s="131"/>
      <c r="F227" s="125"/>
      <c r="G227" s="125"/>
      <c r="H227" s="125"/>
      <c r="I227" s="125"/>
      <c r="J227" s="125"/>
      <c r="K227" s="125"/>
      <c r="L227" s="125"/>
      <c r="M227" s="125"/>
      <c r="N227" s="125"/>
      <c r="O227" s="125"/>
      <c r="P227" s="125"/>
      <c r="Q227" s="125"/>
      <c r="R227" s="125"/>
      <c r="S227" s="125"/>
      <c r="T227" s="125"/>
      <c r="U227" s="125"/>
      <c r="V227" s="125"/>
      <c r="W227" s="125"/>
      <c r="X227" s="125"/>
      <c r="Y227" s="125"/>
      <c r="Z227" s="125"/>
      <c r="AA227" s="125"/>
      <c r="AB227" s="125"/>
      <c r="AC227" s="125"/>
      <c r="AD227" s="125"/>
      <c r="AE227" s="125"/>
      <c r="AF227" s="125"/>
      <c r="AG227" s="125"/>
      <c r="AH227" s="125"/>
      <c r="AI227" s="125"/>
      <c r="AJ227" s="125"/>
      <c r="AK227" s="125"/>
      <c r="AL227" s="125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5"/>
      <c r="AW227" s="125"/>
    </row>
    <row r="228" spans="1:49" x14ac:dyDescent="0.3">
      <c r="A228" s="131"/>
      <c r="F228" s="125"/>
      <c r="G228" s="125"/>
      <c r="H228" s="125"/>
      <c r="I228" s="125"/>
      <c r="J228" s="125"/>
      <c r="K228" s="125"/>
      <c r="L228" s="125"/>
      <c r="M228" s="125"/>
      <c r="N228" s="125"/>
      <c r="O228" s="125"/>
      <c r="P228" s="125"/>
      <c r="Q228" s="125"/>
      <c r="R228" s="125"/>
      <c r="S228" s="125"/>
      <c r="T228" s="125"/>
      <c r="U228" s="125"/>
      <c r="V228" s="125"/>
      <c r="W228" s="125"/>
      <c r="X228" s="125"/>
      <c r="Y228" s="125"/>
      <c r="Z228" s="125"/>
      <c r="AA228" s="125"/>
      <c r="AB228" s="125"/>
      <c r="AC228" s="125"/>
      <c r="AD228" s="125"/>
      <c r="AE228" s="125"/>
      <c r="AF228" s="125"/>
      <c r="AG228" s="125"/>
      <c r="AH228" s="125"/>
      <c r="AI228" s="125"/>
      <c r="AJ228" s="125"/>
      <c r="AK228" s="125"/>
      <c r="AL228" s="125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5"/>
      <c r="AW228" s="125"/>
    </row>
    <row r="229" spans="1:49" x14ac:dyDescent="0.3">
      <c r="A229" s="131"/>
      <c r="F229" s="125"/>
      <c r="G229" s="125"/>
      <c r="H229" s="125"/>
      <c r="I229" s="125"/>
      <c r="J229" s="125"/>
      <c r="K229" s="125"/>
      <c r="L229" s="125"/>
      <c r="M229" s="125"/>
      <c r="N229" s="125"/>
      <c r="O229" s="125"/>
      <c r="P229" s="125"/>
      <c r="Q229" s="125"/>
      <c r="R229" s="125"/>
      <c r="S229" s="125"/>
      <c r="T229" s="125"/>
      <c r="U229" s="125"/>
      <c r="V229" s="125"/>
      <c r="W229" s="125"/>
      <c r="X229" s="125"/>
      <c r="Y229" s="125"/>
      <c r="Z229" s="125"/>
      <c r="AA229" s="125"/>
      <c r="AB229" s="125"/>
      <c r="AC229" s="125"/>
      <c r="AD229" s="125"/>
      <c r="AE229" s="125"/>
      <c r="AF229" s="125"/>
      <c r="AG229" s="125"/>
      <c r="AH229" s="125"/>
      <c r="AI229" s="125"/>
      <c r="AJ229" s="125"/>
      <c r="AK229" s="125"/>
      <c r="AL229" s="125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5"/>
      <c r="AW229" s="125"/>
    </row>
    <row r="230" spans="1:49" x14ac:dyDescent="0.3">
      <c r="A230" s="131"/>
      <c r="F230" s="125"/>
      <c r="G230" s="125"/>
      <c r="H230" s="125"/>
      <c r="I230" s="125"/>
      <c r="J230" s="125"/>
      <c r="K230" s="125"/>
      <c r="L230" s="125"/>
      <c r="M230" s="125"/>
      <c r="N230" s="125"/>
      <c r="O230" s="125"/>
      <c r="P230" s="125"/>
      <c r="Q230" s="125"/>
      <c r="R230" s="125"/>
      <c r="S230" s="125"/>
      <c r="T230" s="125"/>
      <c r="U230" s="125"/>
      <c r="V230" s="125"/>
      <c r="W230" s="125"/>
      <c r="X230" s="125"/>
      <c r="Y230" s="125"/>
      <c r="Z230" s="125"/>
      <c r="AA230" s="125"/>
      <c r="AB230" s="125"/>
      <c r="AC230" s="125"/>
      <c r="AD230" s="125"/>
      <c r="AE230" s="125"/>
      <c r="AF230" s="125"/>
      <c r="AG230" s="125"/>
      <c r="AH230" s="125"/>
      <c r="AI230" s="125"/>
      <c r="AJ230" s="125"/>
      <c r="AK230" s="125"/>
      <c r="AL230" s="125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5"/>
      <c r="AW230" s="125"/>
    </row>
    <row r="231" spans="1:49" x14ac:dyDescent="0.3">
      <c r="A231" s="131"/>
      <c r="F231" s="125"/>
      <c r="G231" s="125"/>
      <c r="H231" s="125"/>
      <c r="I231" s="125"/>
      <c r="J231" s="125"/>
      <c r="K231" s="125"/>
      <c r="L231" s="125"/>
      <c r="M231" s="125"/>
      <c r="N231" s="125"/>
      <c r="O231" s="125"/>
      <c r="P231" s="125"/>
      <c r="Q231" s="125"/>
      <c r="R231" s="125"/>
      <c r="S231" s="125"/>
      <c r="T231" s="125"/>
      <c r="U231" s="125"/>
      <c r="V231" s="125"/>
      <c r="W231" s="125"/>
      <c r="X231" s="125"/>
      <c r="Y231" s="125"/>
      <c r="Z231" s="125"/>
      <c r="AA231" s="125"/>
      <c r="AB231" s="125"/>
      <c r="AC231" s="125"/>
      <c r="AD231" s="125"/>
      <c r="AE231" s="125"/>
      <c r="AF231" s="125"/>
      <c r="AG231" s="125"/>
      <c r="AH231" s="125"/>
      <c r="AI231" s="125"/>
      <c r="AJ231" s="125"/>
      <c r="AK231" s="125"/>
      <c r="AL231" s="125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5"/>
      <c r="AW231" s="125"/>
    </row>
    <row r="232" spans="1:49" x14ac:dyDescent="0.3">
      <c r="A232" s="131"/>
      <c r="F232" s="125"/>
      <c r="G232" s="125"/>
      <c r="H232" s="125"/>
      <c r="I232" s="125"/>
      <c r="J232" s="125"/>
      <c r="K232" s="125"/>
      <c r="L232" s="125"/>
      <c r="M232" s="125"/>
      <c r="N232" s="125"/>
      <c r="O232" s="125"/>
      <c r="P232" s="125"/>
      <c r="Q232" s="125"/>
      <c r="R232" s="125"/>
      <c r="S232" s="125"/>
      <c r="T232" s="125"/>
      <c r="U232" s="125"/>
      <c r="V232" s="125"/>
      <c r="W232" s="125"/>
      <c r="X232" s="125"/>
      <c r="Y232" s="125"/>
      <c r="Z232" s="125"/>
      <c r="AA232" s="125"/>
      <c r="AB232" s="125"/>
      <c r="AC232" s="125"/>
      <c r="AD232" s="125"/>
      <c r="AE232" s="125"/>
      <c r="AF232" s="125"/>
      <c r="AG232" s="125"/>
      <c r="AH232" s="125"/>
      <c r="AI232" s="125"/>
      <c r="AJ232" s="125"/>
      <c r="AK232" s="125"/>
      <c r="AL232" s="125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5"/>
      <c r="AW232" s="125"/>
    </row>
    <row r="233" spans="1:49" x14ac:dyDescent="0.3">
      <c r="A233" s="131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25"/>
      <c r="AJ233" s="125"/>
      <c r="AK233" s="125"/>
      <c r="AL233" s="125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5"/>
      <c r="AW233" s="125"/>
    </row>
    <row r="234" spans="1:49" x14ac:dyDescent="0.3">
      <c r="A234" s="131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25"/>
      <c r="AJ234" s="125"/>
      <c r="AK234" s="125"/>
      <c r="AL234" s="125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5"/>
      <c r="AW234" s="125"/>
    </row>
    <row r="235" spans="1:49" x14ac:dyDescent="0.3">
      <c r="A235" s="131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25"/>
      <c r="AJ235" s="125"/>
      <c r="AK235" s="125"/>
      <c r="AL235" s="125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5"/>
      <c r="AW235" s="125"/>
    </row>
    <row r="236" spans="1:49" x14ac:dyDescent="0.3">
      <c r="A236" s="131"/>
      <c r="F236" s="125"/>
      <c r="G236" s="125"/>
      <c r="H236" s="125"/>
      <c r="I236" s="125"/>
      <c r="J236" s="125"/>
      <c r="K236" s="125"/>
      <c r="L236" s="125"/>
      <c r="M236" s="125"/>
      <c r="N236" s="125"/>
      <c r="O236" s="125"/>
      <c r="P236" s="125"/>
      <c r="Q236" s="125"/>
      <c r="R236" s="125"/>
      <c r="S236" s="125"/>
      <c r="T236" s="125"/>
      <c r="U236" s="125"/>
      <c r="V236" s="125"/>
      <c r="W236" s="125"/>
      <c r="X236" s="125"/>
      <c r="Y236" s="125"/>
      <c r="Z236" s="125"/>
      <c r="AA236" s="125"/>
      <c r="AB236" s="125"/>
      <c r="AC236" s="125"/>
      <c r="AD236" s="125"/>
      <c r="AE236" s="125"/>
      <c r="AF236" s="125"/>
      <c r="AG236" s="125"/>
      <c r="AH236" s="125"/>
      <c r="AI236" s="125"/>
      <c r="AJ236" s="125"/>
      <c r="AK236" s="125"/>
      <c r="AL236" s="125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5"/>
      <c r="AW236" s="125"/>
    </row>
    <row r="237" spans="1:49" x14ac:dyDescent="0.3">
      <c r="A237" s="131"/>
      <c r="F237" s="125"/>
      <c r="G237" s="125"/>
      <c r="H237" s="125"/>
      <c r="I237" s="125"/>
      <c r="J237" s="125"/>
      <c r="K237" s="125"/>
      <c r="L237" s="125"/>
      <c r="M237" s="125"/>
      <c r="N237" s="125"/>
      <c r="O237" s="125"/>
      <c r="P237" s="125"/>
      <c r="Q237" s="125"/>
      <c r="R237" s="125"/>
      <c r="S237" s="125"/>
      <c r="T237" s="125"/>
      <c r="U237" s="125"/>
      <c r="V237" s="125"/>
      <c r="W237" s="125"/>
      <c r="X237" s="125"/>
      <c r="Y237" s="125"/>
      <c r="Z237" s="125"/>
      <c r="AA237" s="125"/>
      <c r="AB237" s="125"/>
      <c r="AC237" s="125"/>
      <c r="AD237" s="125"/>
      <c r="AE237" s="125"/>
      <c r="AF237" s="125"/>
      <c r="AG237" s="125"/>
      <c r="AH237" s="125"/>
      <c r="AI237" s="125"/>
      <c r="AJ237" s="125"/>
      <c r="AK237" s="125"/>
      <c r="AL237" s="125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5"/>
      <c r="AW237" s="125"/>
    </row>
    <row r="238" spans="1:49" x14ac:dyDescent="0.3">
      <c r="A238" s="131"/>
      <c r="F238" s="125"/>
      <c r="G238" s="125"/>
      <c r="H238" s="125"/>
      <c r="I238" s="125"/>
      <c r="J238" s="125"/>
      <c r="K238" s="125"/>
      <c r="L238" s="125"/>
      <c r="M238" s="125"/>
      <c r="N238" s="125"/>
      <c r="O238" s="125"/>
      <c r="P238" s="125"/>
      <c r="Q238" s="125"/>
      <c r="R238" s="125"/>
      <c r="S238" s="125"/>
      <c r="T238" s="125"/>
      <c r="U238" s="125"/>
      <c r="V238" s="125"/>
      <c r="W238" s="125"/>
      <c r="X238" s="125"/>
      <c r="Y238" s="125"/>
      <c r="Z238" s="125"/>
      <c r="AA238" s="125"/>
      <c r="AB238" s="125"/>
      <c r="AC238" s="125"/>
      <c r="AD238" s="125"/>
      <c r="AE238" s="125"/>
      <c r="AF238" s="125"/>
      <c r="AG238" s="125"/>
      <c r="AH238" s="125"/>
      <c r="AI238" s="125"/>
      <c r="AJ238" s="125"/>
      <c r="AK238" s="125"/>
      <c r="AL238" s="125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5"/>
      <c r="AW238" s="125"/>
    </row>
    <row r="239" spans="1:49" x14ac:dyDescent="0.3">
      <c r="A239" s="131"/>
      <c r="F239" s="125"/>
      <c r="G239" s="125"/>
      <c r="H239" s="125"/>
      <c r="I239" s="125"/>
      <c r="J239" s="125"/>
      <c r="K239" s="125"/>
      <c r="L239" s="125"/>
      <c r="M239" s="125"/>
      <c r="N239" s="125"/>
      <c r="O239" s="125"/>
      <c r="P239" s="125"/>
      <c r="Q239" s="125"/>
      <c r="R239" s="125"/>
      <c r="S239" s="125"/>
      <c r="T239" s="125"/>
      <c r="U239" s="125"/>
      <c r="V239" s="125"/>
      <c r="W239" s="125"/>
      <c r="X239" s="125"/>
      <c r="Y239" s="125"/>
      <c r="Z239" s="125"/>
      <c r="AA239" s="125"/>
      <c r="AB239" s="125"/>
      <c r="AC239" s="125"/>
      <c r="AD239" s="125"/>
      <c r="AE239" s="125"/>
      <c r="AF239" s="125"/>
      <c r="AG239" s="125"/>
      <c r="AH239" s="125"/>
      <c r="AI239" s="125"/>
      <c r="AJ239" s="125"/>
      <c r="AK239" s="125"/>
      <c r="AL239" s="125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5"/>
      <c r="AW239" s="125"/>
    </row>
    <row r="240" spans="1:49" x14ac:dyDescent="0.3">
      <c r="A240" s="131"/>
      <c r="F240" s="125"/>
      <c r="G240" s="125"/>
      <c r="H240" s="125"/>
      <c r="I240" s="125"/>
      <c r="J240" s="125"/>
      <c r="K240" s="125"/>
      <c r="L240" s="125"/>
      <c r="M240" s="125"/>
      <c r="N240" s="125"/>
      <c r="O240" s="125"/>
      <c r="P240" s="125"/>
      <c r="Q240" s="125"/>
      <c r="R240" s="125"/>
      <c r="S240" s="125"/>
      <c r="T240" s="125"/>
      <c r="U240" s="125"/>
      <c r="V240" s="125"/>
      <c r="W240" s="125"/>
      <c r="X240" s="125"/>
      <c r="Y240" s="125"/>
      <c r="Z240" s="125"/>
      <c r="AA240" s="125"/>
      <c r="AB240" s="125"/>
      <c r="AC240" s="125"/>
      <c r="AD240" s="125"/>
      <c r="AE240" s="125"/>
      <c r="AF240" s="125"/>
      <c r="AG240" s="125"/>
      <c r="AH240" s="125"/>
      <c r="AI240" s="125"/>
      <c r="AJ240" s="125"/>
      <c r="AK240" s="125"/>
      <c r="AL240" s="125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5"/>
      <c r="AW240" s="125"/>
    </row>
    <row r="241" spans="1:49" x14ac:dyDescent="0.3">
      <c r="A241" s="131"/>
      <c r="F241" s="125"/>
      <c r="G241" s="125"/>
      <c r="H241" s="125"/>
      <c r="I241" s="125"/>
      <c r="J241" s="125"/>
      <c r="K241" s="125"/>
      <c r="L241" s="125"/>
      <c r="M241" s="125"/>
      <c r="N241" s="125"/>
      <c r="O241" s="125"/>
      <c r="P241" s="125"/>
      <c r="Q241" s="125"/>
      <c r="R241" s="125"/>
      <c r="S241" s="125"/>
      <c r="T241" s="125"/>
      <c r="U241" s="125"/>
      <c r="V241" s="125"/>
      <c r="W241" s="125"/>
      <c r="X241" s="125"/>
      <c r="Y241" s="125"/>
      <c r="Z241" s="125"/>
      <c r="AA241" s="125"/>
      <c r="AB241" s="125"/>
      <c r="AC241" s="125"/>
      <c r="AD241" s="125"/>
      <c r="AE241" s="125"/>
      <c r="AF241" s="125"/>
      <c r="AG241" s="125"/>
      <c r="AH241" s="125"/>
      <c r="AI241" s="125"/>
      <c r="AJ241" s="125"/>
      <c r="AK241" s="125"/>
      <c r="AL241" s="125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5"/>
      <c r="AW241" s="125"/>
    </row>
    <row r="242" spans="1:49" x14ac:dyDescent="0.3">
      <c r="A242" s="131"/>
      <c r="F242" s="125"/>
      <c r="G242" s="125"/>
      <c r="H242" s="125"/>
      <c r="I242" s="125"/>
      <c r="J242" s="125"/>
      <c r="K242" s="125"/>
      <c r="L242" s="125"/>
      <c r="M242" s="125"/>
      <c r="N242" s="125"/>
      <c r="O242" s="125"/>
      <c r="P242" s="125"/>
      <c r="Q242" s="125"/>
      <c r="R242" s="125"/>
      <c r="S242" s="125"/>
      <c r="T242" s="125"/>
      <c r="U242" s="125"/>
      <c r="V242" s="125"/>
      <c r="W242" s="125"/>
      <c r="X242" s="125"/>
      <c r="Y242" s="125"/>
      <c r="Z242" s="125"/>
      <c r="AA242" s="125"/>
      <c r="AB242" s="125"/>
      <c r="AC242" s="125"/>
      <c r="AD242" s="125"/>
      <c r="AE242" s="125"/>
      <c r="AF242" s="125"/>
      <c r="AG242" s="125"/>
      <c r="AH242" s="125"/>
      <c r="AI242" s="125"/>
      <c r="AJ242" s="125"/>
      <c r="AK242" s="125"/>
      <c r="AL242" s="125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5"/>
      <c r="AW242" s="125"/>
    </row>
    <row r="243" spans="1:49" x14ac:dyDescent="0.3">
      <c r="A243" s="131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  <c r="P243" s="125"/>
      <c r="Q243" s="125"/>
      <c r="R243" s="125"/>
      <c r="S243" s="125"/>
      <c r="T243" s="125"/>
      <c r="U243" s="125"/>
      <c r="V243" s="125"/>
      <c r="W243" s="125"/>
      <c r="X243" s="125"/>
      <c r="Y243" s="125"/>
      <c r="Z243" s="125"/>
      <c r="AA243" s="125"/>
      <c r="AB243" s="125"/>
      <c r="AC243" s="125"/>
      <c r="AD243" s="125"/>
      <c r="AE243" s="125"/>
      <c r="AF243" s="125"/>
      <c r="AG243" s="125"/>
      <c r="AH243" s="125"/>
      <c r="AI243" s="125"/>
      <c r="AJ243" s="125"/>
      <c r="AK243" s="125"/>
      <c r="AL243" s="125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5"/>
      <c r="AW243" s="125"/>
    </row>
    <row r="244" spans="1:49" x14ac:dyDescent="0.3">
      <c r="A244" s="131"/>
      <c r="F244" s="125"/>
      <c r="G244" s="125"/>
      <c r="H244" s="125"/>
      <c r="I244" s="125"/>
      <c r="J244" s="125"/>
      <c r="K244" s="125"/>
      <c r="L244" s="125"/>
      <c r="M244" s="125"/>
      <c r="N244" s="125"/>
      <c r="O244" s="125"/>
      <c r="P244" s="125"/>
      <c r="Q244" s="125"/>
      <c r="R244" s="125"/>
      <c r="S244" s="125"/>
      <c r="T244" s="125"/>
      <c r="U244" s="125"/>
      <c r="V244" s="125"/>
      <c r="W244" s="125"/>
      <c r="X244" s="125"/>
      <c r="Y244" s="125"/>
      <c r="Z244" s="125"/>
      <c r="AA244" s="125"/>
      <c r="AB244" s="125"/>
      <c r="AC244" s="125"/>
      <c r="AD244" s="125"/>
      <c r="AE244" s="125"/>
      <c r="AF244" s="125"/>
      <c r="AG244" s="125"/>
      <c r="AH244" s="125"/>
      <c r="AI244" s="125"/>
      <c r="AJ244" s="125"/>
      <c r="AK244" s="125"/>
      <c r="AL244" s="125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5"/>
      <c r="AW244" s="125"/>
    </row>
    <row r="245" spans="1:49" x14ac:dyDescent="0.3">
      <c r="A245" s="131"/>
      <c r="F245" s="125"/>
      <c r="G245" s="125"/>
      <c r="H245" s="125"/>
      <c r="I245" s="125"/>
      <c r="J245" s="125"/>
      <c r="K245" s="125"/>
      <c r="L245" s="125"/>
      <c r="M245" s="125"/>
      <c r="N245" s="125"/>
      <c r="O245" s="125"/>
      <c r="P245" s="125"/>
      <c r="Q245" s="125"/>
      <c r="R245" s="125"/>
      <c r="S245" s="125"/>
      <c r="T245" s="125"/>
      <c r="U245" s="125"/>
      <c r="V245" s="125"/>
      <c r="W245" s="125"/>
      <c r="X245" s="125"/>
      <c r="Y245" s="125"/>
      <c r="Z245" s="125"/>
      <c r="AA245" s="125"/>
      <c r="AB245" s="125"/>
      <c r="AC245" s="125"/>
      <c r="AD245" s="125"/>
      <c r="AE245" s="125"/>
      <c r="AF245" s="125"/>
      <c r="AG245" s="125"/>
      <c r="AH245" s="125"/>
      <c r="AI245" s="125"/>
      <c r="AJ245" s="125"/>
      <c r="AK245" s="125"/>
      <c r="AL245" s="125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5"/>
      <c r="AW245" s="125"/>
    </row>
    <row r="246" spans="1:49" x14ac:dyDescent="0.3">
      <c r="A246" s="131"/>
      <c r="F246" s="125"/>
      <c r="G246" s="125"/>
      <c r="H246" s="125"/>
      <c r="I246" s="125"/>
      <c r="J246" s="125"/>
      <c r="K246" s="125"/>
      <c r="L246" s="125"/>
      <c r="M246" s="125"/>
      <c r="N246" s="125"/>
      <c r="O246" s="125"/>
      <c r="P246" s="125"/>
      <c r="Q246" s="125"/>
      <c r="R246" s="125"/>
      <c r="S246" s="125"/>
      <c r="T246" s="125"/>
      <c r="U246" s="125"/>
      <c r="V246" s="125"/>
      <c r="W246" s="125"/>
      <c r="X246" s="125"/>
      <c r="Y246" s="125"/>
      <c r="Z246" s="125"/>
      <c r="AA246" s="125"/>
      <c r="AB246" s="125"/>
      <c r="AC246" s="125"/>
      <c r="AD246" s="125"/>
      <c r="AE246" s="125"/>
      <c r="AF246" s="125"/>
      <c r="AG246" s="125"/>
      <c r="AH246" s="125"/>
      <c r="AI246" s="125"/>
      <c r="AJ246" s="125"/>
      <c r="AK246" s="125"/>
      <c r="AL246" s="125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5"/>
      <c r="AW246" s="125"/>
    </row>
    <row r="247" spans="1:49" x14ac:dyDescent="0.3">
      <c r="A247" s="131"/>
      <c r="F247" s="125"/>
      <c r="G247" s="125"/>
      <c r="H247" s="125"/>
      <c r="I247" s="125"/>
      <c r="J247" s="125"/>
      <c r="K247" s="125"/>
      <c r="L247" s="125"/>
      <c r="M247" s="125"/>
      <c r="N247" s="125"/>
      <c r="O247" s="125"/>
      <c r="P247" s="125"/>
      <c r="Q247" s="125"/>
      <c r="R247" s="125"/>
      <c r="S247" s="125"/>
      <c r="T247" s="125"/>
      <c r="U247" s="125"/>
      <c r="V247" s="125"/>
      <c r="W247" s="125"/>
      <c r="X247" s="125"/>
      <c r="Y247" s="125"/>
      <c r="Z247" s="125"/>
      <c r="AA247" s="125"/>
      <c r="AB247" s="125"/>
      <c r="AC247" s="125"/>
      <c r="AD247" s="125"/>
      <c r="AE247" s="125"/>
      <c r="AF247" s="125"/>
      <c r="AG247" s="125"/>
      <c r="AH247" s="125"/>
      <c r="AI247" s="125"/>
      <c r="AJ247" s="125"/>
      <c r="AK247" s="125"/>
      <c r="AL247" s="125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5"/>
      <c r="AW247" s="125"/>
    </row>
    <row r="248" spans="1:49" x14ac:dyDescent="0.3">
      <c r="A248" s="131"/>
      <c r="F248" s="125"/>
      <c r="G248" s="125"/>
      <c r="H248" s="125"/>
      <c r="I248" s="125"/>
      <c r="J248" s="125"/>
      <c r="K248" s="125"/>
      <c r="L248" s="125"/>
      <c r="M248" s="125"/>
      <c r="N248" s="125"/>
      <c r="O248" s="125"/>
      <c r="P248" s="125"/>
      <c r="Q248" s="125"/>
      <c r="R248" s="125"/>
      <c r="S248" s="125"/>
      <c r="T248" s="125"/>
      <c r="U248" s="125"/>
      <c r="V248" s="125"/>
      <c r="W248" s="125"/>
      <c r="X248" s="125"/>
      <c r="Y248" s="125"/>
      <c r="Z248" s="125"/>
      <c r="AA248" s="125"/>
      <c r="AB248" s="125"/>
      <c r="AC248" s="125"/>
      <c r="AD248" s="125"/>
      <c r="AE248" s="125"/>
      <c r="AF248" s="125"/>
      <c r="AG248" s="125"/>
      <c r="AH248" s="125"/>
      <c r="AI248" s="125"/>
      <c r="AJ248" s="125"/>
      <c r="AK248" s="125"/>
      <c r="AL248" s="125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5"/>
      <c r="AW248" s="125"/>
    </row>
    <row r="249" spans="1:49" x14ac:dyDescent="0.3">
      <c r="A249" s="131"/>
      <c r="F249" s="125"/>
      <c r="G249" s="125"/>
      <c r="H249" s="125"/>
      <c r="I249" s="125"/>
      <c r="J249" s="125"/>
      <c r="K249" s="125"/>
      <c r="L249" s="125"/>
      <c r="M249" s="125"/>
      <c r="N249" s="125"/>
      <c r="O249" s="125"/>
      <c r="P249" s="125"/>
      <c r="Q249" s="125"/>
      <c r="R249" s="125"/>
      <c r="S249" s="125"/>
      <c r="T249" s="125"/>
      <c r="U249" s="125"/>
      <c r="V249" s="125"/>
      <c r="W249" s="125"/>
      <c r="X249" s="125"/>
      <c r="Y249" s="125"/>
      <c r="Z249" s="125"/>
      <c r="AA249" s="125"/>
      <c r="AB249" s="125"/>
      <c r="AC249" s="125"/>
      <c r="AD249" s="125"/>
      <c r="AE249" s="125"/>
      <c r="AF249" s="125"/>
      <c r="AG249" s="125"/>
      <c r="AH249" s="125"/>
      <c r="AI249" s="125"/>
      <c r="AJ249" s="125"/>
      <c r="AK249" s="125"/>
      <c r="AL249" s="125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5"/>
      <c r="AW249" s="125"/>
    </row>
    <row r="250" spans="1:49" x14ac:dyDescent="0.3">
      <c r="A250" s="131"/>
      <c r="F250" s="125"/>
      <c r="G250" s="125"/>
      <c r="H250" s="125"/>
      <c r="I250" s="125"/>
      <c r="J250" s="125"/>
      <c r="K250" s="125"/>
      <c r="L250" s="125"/>
      <c r="M250" s="125"/>
      <c r="N250" s="125"/>
      <c r="O250" s="125"/>
      <c r="P250" s="125"/>
      <c r="Q250" s="125"/>
      <c r="R250" s="125"/>
      <c r="S250" s="125"/>
      <c r="T250" s="125"/>
      <c r="U250" s="125"/>
      <c r="V250" s="125"/>
      <c r="W250" s="125"/>
      <c r="X250" s="125"/>
      <c r="Y250" s="125"/>
      <c r="Z250" s="125"/>
      <c r="AA250" s="125"/>
      <c r="AB250" s="125"/>
      <c r="AC250" s="125"/>
      <c r="AD250" s="125"/>
      <c r="AE250" s="125"/>
      <c r="AF250" s="125"/>
      <c r="AG250" s="125"/>
      <c r="AH250" s="125"/>
      <c r="AI250" s="125"/>
      <c r="AJ250" s="125"/>
      <c r="AK250" s="125"/>
      <c r="AL250" s="125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5"/>
      <c r="AW250" s="125"/>
    </row>
    <row r="251" spans="1:49" x14ac:dyDescent="0.3">
      <c r="A251" s="131"/>
      <c r="F251" s="125"/>
      <c r="G251" s="125"/>
      <c r="H251" s="125"/>
      <c r="I251" s="125"/>
      <c r="J251" s="125"/>
      <c r="K251" s="125"/>
      <c r="L251" s="125"/>
      <c r="M251" s="125"/>
      <c r="N251" s="125"/>
      <c r="O251" s="125"/>
      <c r="P251" s="125"/>
      <c r="Q251" s="125"/>
      <c r="R251" s="125"/>
      <c r="S251" s="125"/>
      <c r="T251" s="125"/>
      <c r="U251" s="125"/>
      <c r="V251" s="125"/>
      <c r="W251" s="125"/>
      <c r="X251" s="125"/>
      <c r="Y251" s="125"/>
      <c r="Z251" s="125"/>
      <c r="AA251" s="125"/>
      <c r="AB251" s="125"/>
      <c r="AC251" s="125"/>
      <c r="AD251" s="125"/>
      <c r="AE251" s="125"/>
      <c r="AF251" s="125"/>
      <c r="AG251" s="125"/>
      <c r="AH251" s="125"/>
      <c r="AI251" s="125"/>
      <c r="AJ251" s="125"/>
      <c r="AK251" s="125"/>
      <c r="AL251" s="125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5"/>
      <c r="AW251" s="125"/>
    </row>
    <row r="252" spans="1:49" x14ac:dyDescent="0.3">
      <c r="A252" s="131"/>
      <c r="F252" s="125"/>
      <c r="G252" s="125"/>
      <c r="H252" s="125"/>
      <c r="I252" s="125"/>
      <c r="J252" s="125"/>
      <c r="K252" s="125"/>
      <c r="L252" s="125"/>
      <c r="M252" s="125"/>
      <c r="N252" s="125"/>
      <c r="O252" s="125"/>
      <c r="P252" s="125"/>
      <c r="Q252" s="125"/>
      <c r="R252" s="125"/>
      <c r="S252" s="125"/>
      <c r="T252" s="125"/>
      <c r="U252" s="125"/>
      <c r="V252" s="125"/>
      <c r="W252" s="125"/>
      <c r="X252" s="125"/>
      <c r="Y252" s="125"/>
      <c r="Z252" s="125"/>
      <c r="AA252" s="125"/>
      <c r="AB252" s="125"/>
      <c r="AC252" s="125"/>
      <c r="AD252" s="125"/>
      <c r="AE252" s="125"/>
      <c r="AF252" s="125"/>
      <c r="AG252" s="125"/>
      <c r="AH252" s="125"/>
      <c r="AI252" s="125"/>
      <c r="AJ252" s="125"/>
      <c r="AK252" s="125"/>
      <c r="AL252" s="125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5"/>
      <c r="AW252" s="125"/>
    </row>
    <row r="253" spans="1:49" x14ac:dyDescent="0.3">
      <c r="A253" s="131"/>
      <c r="F253" s="125"/>
      <c r="G253" s="125"/>
      <c r="H253" s="125"/>
      <c r="I253" s="125"/>
      <c r="J253" s="125"/>
      <c r="K253" s="125"/>
      <c r="L253" s="125"/>
      <c r="M253" s="125"/>
      <c r="N253" s="125"/>
      <c r="O253" s="125"/>
      <c r="P253" s="125"/>
      <c r="Q253" s="125"/>
      <c r="R253" s="125"/>
      <c r="S253" s="125"/>
      <c r="T253" s="125"/>
      <c r="U253" s="125"/>
      <c r="V253" s="125"/>
      <c r="W253" s="125"/>
      <c r="X253" s="125"/>
      <c r="Y253" s="125"/>
      <c r="Z253" s="125"/>
      <c r="AA253" s="125"/>
      <c r="AB253" s="125"/>
      <c r="AC253" s="125"/>
      <c r="AD253" s="125"/>
      <c r="AE253" s="125"/>
      <c r="AF253" s="125"/>
      <c r="AG253" s="125"/>
      <c r="AH253" s="125"/>
      <c r="AI253" s="125"/>
      <c r="AJ253" s="125"/>
      <c r="AK253" s="125"/>
      <c r="AL253" s="125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5"/>
      <c r="AW253" s="125"/>
    </row>
    <row r="254" spans="1:49" x14ac:dyDescent="0.3">
      <c r="A254" s="131"/>
      <c r="F254" s="125"/>
      <c r="G254" s="125"/>
      <c r="H254" s="125"/>
      <c r="I254" s="125"/>
      <c r="J254" s="125"/>
      <c r="K254" s="125"/>
      <c r="L254" s="125"/>
      <c r="M254" s="125"/>
      <c r="N254" s="125"/>
      <c r="O254" s="125"/>
      <c r="P254" s="125"/>
      <c r="Q254" s="125"/>
      <c r="R254" s="125"/>
      <c r="S254" s="125"/>
      <c r="T254" s="125"/>
      <c r="U254" s="125"/>
      <c r="V254" s="125"/>
      <c r="W254" s="125"/>
      <c r="X254" s="125"/>
      <c r="Y254" s="125"/>
      <c r="Z254" s="125"/>
      <c r="AA254" s="125"/>
      <c r="AB254" s="125"/>
      <c r="AC254" s="125"/>
      <c r="AD254" s="125"/>
      <c r="AE254" s="125"/>
      <c r="AF254" s="125"/>
      <c r="AG254" s="125"/>
      <c r="AH254" s="125"/>
      <c r="AI254" s="125"/>
      <c r="AJ254" s="125"/>
      <c r="AK254" s="125"/>
      <c r="AL254" s="125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5"/>
      <c r="AW254" s="125"/>
    </row>
    <row r="255" spans="1:49" x14ac:dyDescent="0.3">
      <c r="A255" s="131"/>
      <c r="F255" s="125"/>
      <c r="G255" s="125"/>
      <c r="H255" s="125"/>
      <c r="I255" s="125"/>
      <c r="J255" s="125"/>
      <c r="K255" s="125"/>
      <c r="L255" s="125"/>
      <c r="M255" s="125"/>
      <c r="N255" s="125"/>
      <c r="O255" s="125"/>
      <c r="P255" s="125"/>
      <c r="Q255" s="125"/>
      <c r="R255" s="125"/>
      <c r="S255" s="125"/>
      <c r="T255" s="125"/>
      <c r="U255" s="125"/>
      <c r="V255" s="125"/>
      <c r="W255" s="125"/>
      <c r="X255" s="125"/>
      <c r="Y255" s="125"/>
      <c r="Z255" s="125"/>
      <c r="AA255" s="125"/>
      <c r="AB255" s="125"/>
      <c r="AC255" s="125"/>
      <c r="AD255" s="125"/>
      <c r="AE255" s="125"/>
      <c r="AF255" s="125"/>
      <c r="AG255" s="125"/>
      <c r="AH255" s="125"/>
      <c r="AI255" s="125"/>
      <c r="AJ255" s="125"/>
      <c r="AK255" s="125"/>
      <c r="AL255" s="125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5"/>
      <c r="AW255" s="125"/>
    </row>
    <row r="256" spans="1:49" x14ac:dyDescent="0.3">
      <c r="A256" s="131"/>
      <c r="F256" s="125"/>
      <c r="G256" s="125"/>
      <c r="H256" s="125"/>
      <c r="I256" s="125"/>
      <c r="J256" s="125"/>
      <c r="K256" s="125"/>
      <c r="L256" s="125"/>
      <c r="M256" s="125"/>
      <c r="N256" s="125"/>
      <c r="O256" s="125"/>
      <c r="P256" s="125"/>
      <c r="Q256" s="125"/>
      <c r="R256" s="125"/>
      <c r="S256" s="125"/>
      <c r="T256" s="125"/>
      <c r="U256" s="125"/>
      <c r="V256" s="125"/>
      <c r="W256" s="125"/>
      <c r="X256" s="125"/>
      <c r="Y256" s="125"/>
      <c r="Z256" s="125"/>
      <c r="AA256" s="125"/>
      <c r="AB256" s="125"/>
      <c r="AC256" s="125"/>
      <c r="AD256" s="125"/>
      <c r="AE256" s="125"/>
      <c r="AF256" s="125"/>
      <c r="AG256" s="125"/>
      <c r="AH256" s="125"/>
      <c r="AI256" s="125"/>
      <c r="AJ256" s="125"/>
      <c r="AK256" s="125"/>
      <c r="AL256" s="125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5"/>
      <c r="AW256" s="125"/>
    </row>
    <row r="257" spans="1:49" x14ac:dyDescent="0.3">
      <c r="A257" s="131"/>
      <c r="F257" s="125"/>
      <c r="G257" s="125"/>
      <c r="H257" s="125"/>
      <c r="I257" s="125"/>
      <c r="J257" s="125"/>
      <c r="K257" s="125"/>
      <c r="L257" s="125"/>
      <c r="M257" s="125"/>
      <c r="N257" s="125"/>
      <c r="O257" s="125"/>
      <c r="P257" s="125"/>
      <c r="Q257" s="125"/>
      <c r="R257" s="125"/>
      <c r="S257" s="125"/>
      <c r="T257" s="125"/>
      <c r="U257" s="125"/>
      <c r="V257" s="125"/>
      <c r="W257" s="125"/>
      <c r="X257" s="125"/>
      <c r="Y257" s="125"/>
      <c r="Z257" s="125"/>
      <c r="AA257" s="125"/>
      <c r="AB257" s="125"/>
      <c r="AC257" s="125"/>
      <c r="AD257" s="125"/>
      <c r="AE257" s="125"/>
      <c r="AF257" s="125"/>
      <c r="AG257" s="125"/>
      <c r="AH257" s="125"/>
      <c r="AI257" s="125"/>
      <c r="AJ257" s="125"/>
      <c r="AK257" s="125"/>
      <c r="AL257" s="125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5"/>
      <c r="AW257" s="125"/>
    </row>
    <row r="258" spans="1:49" x14ac:dyDescent="0.3">
      <c r="A258" s="131"/>
      <c r="AW258" s="125"/>
    </row>
    <row r="259" spans="1:49" x14ac:dyDescent="0.3">
      <c r="A259" s="131"/>
      <c r="F259" s="125"/>
      <c r="G259" s="125"/>
      <c r="H259" s="125"/>
      <c r="I259" s="125"/>
      <c r="J259" s="125"/>
      <c r="K259" s="125"/>
      <c r="L259" s="125"/>
      <c r="M259" s="125"/>
      <c r="N259" s="125"/>
      <c r="O259" s="125"/>
      <c r="P259" s="125"/>
      <c r="Q259" s="125"/>
      <c r="R259" s="125"/>
      <c r="S259" s="125"/>
      <c r="T259" s="125"/>
      <c r="U259" s="125"/>
      <c r="V259" s="125"/>
      <c r="W259" s="125"/>
      <c r="X259" s="125"/>
      <c r="Y259" s="125"/>
      <c r="Z259" s="125"/>
      <c r="AA259" s="125"/>
      <c r="AB259" s="125"/>
      <c r="AC259" s="125"/>
      <c r="AD259" s="125"/>
      <c r="AE259" s="125"/>
      <c r="AF259" s="125"/>
      <c r="AG259" s="125"/>
      <c r="AH259" s="125"/>
      <c r="AI259" s="125"/>
      <c r="AJ259" s="125"/>
      <c r="AK259" s="125"/>
      <c r="AL259" s="125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5"/>
      <c r="AW259" s="125"/>
    </row>
    <row r="260" spans="1:49" x14ac:dyDescent="0.3">
      <c r="A260" s="131"/>
      <c r="F260" s="125"/>
      <c r="G260" s="125"/>
      <c r="H260" s="125"/>
      <c r="I260" s="125"/>
      <c r="J260" s="125"/>
      <c r="K260" s="125"/>
      <c r="L260" s="125"/>
      <c r="M260" s="125"/>
      <c r="N260" s="125"/>
      <c r="O260" s="125"/>
      <c r="P260" s="125"/>
      <c r="Q260" s="125"/>
      <c r="R260" s="125"/>
      <c r="S260" s="125"/>
      <c r="T260" s="125"/>
      <c r="U260" s="125"/>
      <c r="V260" s="125"/>
      <c r="W260" s="125"/>
      <c r="X260" s="125"/>
      <c r="Y260" s="125"/>
      <c r="Z260" s="125"/>
      <c r="AA260" s="125"/>
      <c r="AB260" s="125"/>
      <c r="AC260" s="125"/>
      <c r="AD260" s="125"/>
      <c r="AE260" s="125"/>
      <c r="AF260" s="125"/>
      <c r="AG260" s="125"/>
      <c r="AH260" s="125"/>
      <c r="AI260" s="125"/>
      <c r="AJ260" s="125"/>
      <c r="AK260" s="125"/>
      <c r="AL260" s="125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5"/>
      <c r="AW260" s="125"/>
    </row>
    <row r="261" spans="1:49" x14ac:dyDescent="0.3">
      <c r="A261" s="131"/>
      <c r="F261" s="125"/>
      <c r="G261" s="125"/>
      <c r="H261" s="125"/>
      <c r="I261" s="125"/>
      <c r="J261" s="125"/>
      <c r="K261" s="125"/>
      <c r="L261" s="125"/>
      <c r="M261" s="125"/>
      <c r="N261" s="125"/>
      <c r="O261" s="125"/>
      <c r="P261" s="125"/>
      <c r="Q261" s="125"/>
      <c r="R261" s="125"/>
      <c r="S261" s="125"/>
      <c r="T261" s="125"/>
      <c r="U261" s="125"/>
      <c r="V261" s="125"/>
      <c r="W261" s="125"/>
      <c r="X261" s="125"/>
      <c r="Y261" s="125"/>
      <c r="Z261" s="125"/>
      <c r="AA261" s="125"/>
      <c r="AB261" s="125"/>
      <c r="AC261" s="125"/>
      <c r="AD261" s="125"/>
      <c r="AE261" s="125"/>
      <c r="AF261" s="125"/>
      <c r="AG261" s="125"/>
      <c r="AH261" s="125"/>
      <c r="AI261" s="125"/>
      <c r="AJ261" s="125"/>
      <c r="AK261" s="125"/>
      <c r="AL261" s="125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5"/>
      <c r="AW261" s="125"/>
    </row>
    <row r="262" spans="1:49" x14ac:dyDescent="0.3">
      <c r="A262" s="131"/>
      <c r="F262" s="125"/>
      <c r="G262" s="125"/>
      <c r="H262" s="125"/>
      <c r="I262" s="125"/>
      <c r="J262" s="125"/>
      <c r="K262" s="125"/>
      <c r="L262" s="125"/>
      <c r="M262" s="125"/>
      <c r="N262" s="125"/>
      <c r="O262" s="125"/>
      <c r="P262" s="125"/>
      <c r="Q262" s="125"/>
      <c r="R262" s="125"/>
      <c r="S262" s="125"/>
      <c r="T262" s="125"/>
      <c r="U262" s="125"/>
      <c r="V262" s="125"/>
      <c r="W262" s="125"/>
      <c r="X262" s="125"/>
      <c r="Y262" s="125"/>
      <c r="Z262" s="125"/>
      <c r="AA262" s="125"/>
      <c r="AB262" s="125"/>
      <c r="AC262" s="125"/>
      <c r="AD262" s="125"/>
      <c r="AE262" s="125"/>
      <c r="AF262" s="125"/>
      <c r="AG262" s="125"/>
      <c r="AH262" s="125"/>
      <c r="AI262" s="125"/>
      <c r="AJ262" s="125"/>
      <c r="AK262" s="125"/>
      <c r="AL262" s="125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5"/>
      <c r="AW262" s="125"/>
    </row>
    <row r="263" spans="1:49" x14ac:dyDescent="0.3">
      <c r="A263" s="131"/>
      <c r="F263" s="125"/>
      <c r="G263" s="125"/>
      <c r="H263" s="125"/>
      <c r="I263" s="125"/>
      <c r="J263" s="125"/>
      <c r="K263" s="125"/>
      <c r="L263" s="125"/>
      <c r="M263" s="125"/>
      <c r="N263" s="125"/>
      <c r="O263" s="125"/>
      <c r="P263" s="125"/>
      <c r="Q263" s="125"/>
      <c r="R263" s="125"/>
      <c r="S263" s="125"/>
      <c r="T263" s="125"/>
      <c r="U263" s="125"/>
      <c r="V263" s="125"/>
      <c r="W263" s="125"/>
      <c r="X263" s="125"/>
      <c r="Y263" s="125"/>
      <c r="Z263" s="125"/>
      <c r="AA263" s="125"/>
      <c r="AB263" s="125"/>
      <c r="AC263" s="125"/>
      <c r="AD263" s="125"/>
      <c r="AE263" s="125"/>
      <c r="AF263" s="125"/>
      <c r="AG263" s="125"/>
      <c r="AH263" s="125"/>
      <c r="AI263" s="125"/>
      <c r="AJ263" s="125"/>
      <c r="AK263" s="125"/>
      <c r="AL263" s="125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5"/>
      <c r="AW263" s="125"/>
    </row>
    <row r="264" spans="1:49" x14ac:dyDescent="0.3">
      <c r="A264" s="131"/>
      <c r="F264" s="125"/>
      <c r="G264" s="125"/>
      <c r="H264" s="125"/>
      <c r="I264" s="125"/>
      <c r="J264" s="125"/>
      <c r="K264" s="125"/>
      <c r="L264" s="125"/>
      <c r="M264" s="125"/>
      <c r="N264" s="125"/>
      <c r="O264" s="125"/>
      <c r="P264" s="125"/>
      <c r="Q264" s="125"/>
      <c r="R264" s="125"/>
      <c r="S264" s="125"/>
      <c r="T264" s="125"/>
      <c r="U264" s="125"/>
      <c r="V264" s="125"/>
      <c r="W264" s="125"/>
      <c r="X264" s="125"/>
      <c r="Y264" s="125"/>
      <c r="Z264" s="125"/>
      <c r="AA264" s="125"/>
      <c r="AB264" s="125"/>
      <c r="AC264" s="125"/>
      <c r="AD264" s="125"/>
      <c r="AE264" s="125"/>
      <c r="AF264" s="125"/>
      <c r="AG264" s="125"/>
      <c r="AH264" s="125"/>
      <c r="AI264" s="125"/>
      <c r="AJ264" s="125"/>
      <c r="AK264" s="125"/>
      <c r="AL264" s="125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5"/>
      <c r="AW264" s="125"/>
    </row>
    <row r="265" spans="1:49" x14ac:dyDescent="0.3">
      <c r="A265" s="131"/>
      <c r="F265" s="125"/>
      <c r="G265" s="125"/>
      <c r="H265" s="125"/>
      <c r="I265" s="125"/>
      <c r="J265" s="125"/>
      <c r="K265" s="125"/>
      <c r="L265" s="125"/>
      <c r="M265" s="125"/>
      <c r="N265" s="125"/>
      <c r="O265" s="125"/>
      <c r="P265" s="125"/>
      <c r="Q265" s="125"/>
      <c r="R265" s="125"/>
      <c r="S265" s="125"/>
      <c r="T265" s="125"/>
      <c r="U265" s="125"/>
      <c r="V265" s="125"/>
      <c r="W265" s="125"/>
      <c r="X265" s="125"/>
      <c r="Y265" s="125"/>
      <c r="Z265" s="125"/>
      <c r="AA265" s="125"/>
      <c r="AB265" s="125"/>
      <c r="AC265" s="125"/>
      <c r="AD265" s="125"/>
      <c r="AE265" s="125"/>
      <c r="AF265" s="125"/>
      <c r="AG265" s="125"/>
      <c r="AH265" s="125"/>
      <c r="AI265" s="125"/>
      <c r="AJ265" s="125"/>
      <c r="AK265" s="125"/>
      <c r="AL265" s="125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5"/>
      <c r="AW265" s="125"/>
    </row>
    <row r="266" spans="1:49" x14ac:dyDescent="0.3">
      <c r="A266" s="131"/>
      <c r="F266" s="125"/>
      <c r="G266" s="125"/>
      <c r="H266" s="125"/>
      <c r="I266" s="125"/>
      <c r="J266" s="125"/>
      <c r="K266" s="125"/>
      <c r="L266" s="125"/>
      <c r="M266" s="125"/>
      <c r="N266" s="125"/>
      <c r="O266" s="125"/>
      <c r="P266" s="125"/>
      <c r="Q266" s="125"/>
      <c r="R266" s="125"/>
      <c r="S266" s="125"/>
      <c r="T266" s="125"/>
      <c r="U266" s="125"/>
      <c r="V266" s="125"/>
      <c r="W266" s="125"/>
      <c r="X266" s="125"/>
      <c r="Y266" s="125"/>
      <c r="Z266" s="125"/>
      <c r="AA266" s="125"/>
      <c r="AB266" s="125"/>
      <c r="AC266" s="125"/>
      <c r="AD266" s="125"/>
      <c r="AE266" s="125"/>
      <c r="AF266" s="125"/>
      <c r="AG266" s="125"/>
      <c r="AH266" s="125"/>
      <c r="AI266" s="125"/>
      <c r="AJ266" s="125"/>
      <c r="AK266" s="125"/>
      <c r="AL266" s="125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5"/>
      <c r="AW266" s="125"/>
    </row>
    <row r="267" spans="1:49" x14ac:dyDescent="0.3">
      <c r="A267" s="131"/>
      <c r="F267" s="125"/>
      <c r="G267" s="125"/>
      <c r="H267" s="125"/>
      <c r="I267" s="125"/>
      <c r="J267" s="125"/>
      <c r="K267" s="125"/>
      <c r="L267" s="125"/>
      <c r="M267" s="125"/>
      <c r="N267" s="125"/>
      <c r="O267" s="125"/>
      <c r="P267" s="125"/>
      <c r="Q267" s="125"/>
      <c r="R267" s="125"/>
      <c r="S267" s="125"/>
      <c r="T267" s="125"/>
      <c r="U267" s="125"/>
      <c r="V267" s="125"/>
      <c r="W267" s="125"/>
      <c r="X267" s="125"/>
      <c r="Y267" s="125"/>
      <c r="Z267" s="125"/>
      <c r="AA267" s="125"/>
      <c r="AB267" s="125"/>
      <c r="AC267" s="125"/>
      <c r="AD267" s="125"/>
      <c r="AE267" s="125"/>
      <c r="AF267" s="125"/>
      <c r="AG267" s="125"/>
      <c r="AH267" s="125"/>
      <c r="AI267" s="125"/>
      <c r="AJ267" s="125"/>
      <c r="AK267" s="125"/>
      <c r="AL267" s="125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5"/>
      <c r="AW267" s="125"/>
    </row>
    <row r="268" spans="1:49" x14ac:dyDescent="0.3">
      <c r="A268" s="131"/>
      <c r="F268" s="125"/>
      <c r="G268" s="125"/>
      <c r="H268" s="125"/>
      <c r="I268" s="125"/>
      <c r="J268" s="125"/>
      <c r="K268" s="125"/>
      <c r="L268" s="125"/>
      <c r="M268" s="125"/>
      <c r="N268" s="125"/>
      <c r="O268" s="125"/>
      <c r="P268" s="125"/>
      <c r="Q268" s="125"/>
      <c r="R268" s="125"/>
      <c r="S268" s="125"/>
      <c r="T268" s="125"/>
      <c r="U268" s="125"/>
      <c r="V268" s="125"/>
      <c r="W268" s="125"/>
      <c r="X268" s="125"/>
      <c r="Y268" s="125"/>
      <c r="Z268" s="125"/>
      <c r="AA268" s="125"/>
      <c r="AB268" s="125"/>
      <c r="AC268" s="125"/>
      <c r="AD268" s="125"/>
      <c r="AE268" s="125"/>
      <c r="AF268" s="125"/>
      <c r="AG268" s="125"/>
      <c r="AH268" s="125"/>
      <c r="AI268" s="125"/>
      <c r="AJ268" s="125"/>
      <c r="AK268" s="125"/>
      <c r="AL268" s="125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5"/>
      <c r="AW268" s="125"/>
    </row>
    <row r="269" spans="1:49" x14ac:dyDescent="0.3">
      <c r="A269" s="131"/>
      <c r="F269" s="125"/>
      <c r="G269" s="125"/>
      <c r="H269" s="125"/>
      <c r="I269" s="125"/>
      <c r="J269" s="125"/>
      <c r="K269" s="125"/>
      <c r="L269" s="125"/>
      <c r="M269" s="125"/>
      <c r="N269" s="125"/>
      <c r="O269" s="125"/>
      <c r="P269" s="125"/>
      <c r="Q269" s="125"/>
      <c r="R269" s="125"/>
      <c r="S269" s="125"/>
      <c r="T269" s="125"/>
      <c r="U269" s="125"/>
      <c r="V269" s="125"/>
      <c r="W269" s="125"/>
      <c r="X269" s="125"/>
      <c r="Y269" s="125"/>
      <c r="Z269" s="125"/>
      <c r="AA269" s="125"/>
      <c r="AB269" s="125"/>
      <c r="AC269" s="125"/>
      <c r="AD269" s="125"/>
      <c r="AE269" s="125"/>
      <c r="AF269" s="125"/>
      <c r="AG269" s="125"/>
      <c r="AH269" s="125"/>
      <c r="AI269" s="125"/>
      <c r="AJ269" s="125"/>
      <c r="AK269" s="125"/>
      <c r="AL269" s="125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5"/>
      <c r="AW269" s="125"/>
    </row>
    <row r="270" spans="1:49" x14ac:dyDescent="0.3">
      <c r="A270" s="131"/>
      <c r="F270" s="125"/>
      <c r="G270" s="125"/>
      <c r="H270" s="125"/>
      <c r="I270" s="125"/>
      <c r="J270" s="125"/>
      <c r="K270" s="125"/>
      <c r="L270" s="125"/>
      <c r="M270" s="125"/>
      <c r="N270" s="125"/>
      <c r="O270" s="125"/>
      <c r="P270" s="125"/>
      <c r="Q270" s="125"/>
      <c r="R270" s="125"/>
      <c r="S270" s="125"/>
      <c r="T270" s="125"/>
      <c r="U270" s="125"/>
      <c r="V270" s="125"/>
      <c r="W270" s="125"/>
      <c r="X270" s="125"/>
      <c r="Y270" s="125"/>
      <c r="Z270" s="125"/>
      <c r="AA270" s="125"/>
      <c r="AB270" s="125"/>
      <c r="AC270" s="125"/>
      <c r="AD270" s="125"/>
      <c r="AE270" s="125"/>
      <c r="AF270" s="125"/>
      <c r="AG270" s="125"/>
      <c r="AH270" s="125"/>
      <c r="AI270" s="125"/>
      <c r="AJ270" s="125"/>
      <c r="AK270" s="125"/>
      <c r="AL270" s="125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5"/>
      <c r="AW270" s="125"/>
    </row>
    <row r="271" spans="1:49" x14ac:dyDescent="0.3">
      <c r="A271" s="131"/>
      <c r="F271" s="125"/>
      <c r="G271" s="125"/>
      <c r="H271" s="125"/>
      <c r="I271" s="125"/>
      <c r="J271" s="125"/>
      <c r="K271" s="125"/>
      <c r="L271" s="125"/>
      <c r="M271" s="125"/>
      <c r="N271" s="125"/>
      <c r="O271" s="125"/>
      <c r="P271" s="125"/>
      <c r="Q271" s="125"/>
      <c r="R271" s="125"/>
      <c r="S271" s="125"/>
      <c r="T271" s="125"/>
      <c r="U271" s="125"/>
      <c r="V271" s="125"/>
      <c r="W271" s="125"/>
      <c r="X271" s="125"/>
      <c r="Y271" s="125"/>
      <c r="Z271" s="125"/>
      <c r="AA271" s="125"/>
      <c r="AB271" s="125"/>
      <c r="AC271" s="125"/>
      <c r="AD271" s="125"/>
      <c r="AE271" s="125"/>
      <c r="AF271" s="125"/>
      <c r="AG271" s="125"/>
      <c r="AH271" s="125"/>
      <c r="AI271" s="125"/>
      <c r="AJ271" s="125"/>
      <c r="AK271" s="125"/>
      <c r="AL271" s="125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5"/>
      <c r="AW271" s="125"/>
    </row>
    <row r="272" spans="1:49" x14ac:dyDescent="0.3">
      <c r="A272" s="131"/>
      <c r="F272" s="125"/>
      <c r="G272" s="125"/>
      <c r="H272" s="125"/>
      <c r="I272" s="125"/>
      <c r="J272" s="125"/>
      <c r="K272" s="125"/>
      <c r="L272" s="125"/>
      <c r="M272" s="125"/>
      <c r="N272" s="125"/>
      <c r="O272" s="125"/>
      <c r="P272" s="125"/>
      <c r="Q272" s="125"/>
      <c r="R272" s="125"/>
      <c r="S272" s="125"/>
      <c r="T272" s="125"/>
      <c r="U272" s="125"/>
      <c r="V272" s="125"/>
      <c r="W272" s="125"/>
      <c r="X272" s="125"/>
      <c r="Y272" s="125"/>
      <c r="Z272" s="125"/>
      <c r="AA272" s="125"/>
      <c r="AB272" s="125"/>
      <c r="AC272" s="125"/>
      <c r="AD272" s="125"/>
      <c r="AE272" s="125"/>
      <c r="AF272" s="125"/>
      <c r="AG272" s="125"/>
      <c r="AH272" s="125"/>
      <c r="AI272" s="125"/>
      <c r="AJ272" s="125"/>
      <c r="AK272" s="125"/>
      <c r="AL272" s="125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5"/>
      <c r="AW272" s="125"/>
    </row>
    <row r="273" spans="1:49" x14ac:dyDescent="0.3">
      <c r="A273" s="131"/>
      <c r="F273" s="125"/>
      <c r="G273" s="125"/>
      <c r="H273" s="125"/>
      <c r="I273" s="125"/>
      <c r="J273" s="125"/>
      <c r="K273" s="125"/>
      <c r="L273" s="125"/>
      <c r="M273" s="125"/>
      <c r="N273" s="125"/>
      <c r="O273" s="125"/>
      <c r="P273" s="125"/>
      <c r="Q273" s="125"/>
      <c r="R273" s="125"/>
      <c r="S273" s="125"/>
      <c r="T273" s="125"/>
      <c r="U273" s="125"/>
      <c r="V273" s="125"/>
      <c r="W273" s="125"/>
      <c r="X273" s="125"/>
      <c r="Y273" s="125"/>
      <c r="Z273" s="125"/>
      <c r="AA273" s="125"/>
      <c r="AB273" s="125"/>
      <c r="AC273" s="125"/>
      <c r="AD273" s="125"/>
      <c r="AE273" s="125"/>
      <c r="AF273" s="125"/>
      <c r="AG273" s="125"/>
      <c r="AH273" s="125"/>
      <c r="AI273" s="125"/>
      <c r="AJ273" s="125"/>
      <c r="AK273" s="125"/>
      <c r="AL273" s="125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5"/>
      <c r="AW273" s="125"/>
    </row>
    <row r="274" spans="1:49" x14ac:dyDescent="0.3">
      <c r="A274" s="131"/>
      <c r="F274" s="125"/>
      <c r="G274" s="125"/>
      <c r="H274" s="125"/>
      <c r="I274" s="125"/>
      <c r="J274" s="125"/>
      <c r="K274" s="125"/>
      <c r="L274" s="125"/>
      <c r="M274" s="125"/>
      <c r="N274" s="125"/>
      <c r="O274" s="125"/>
      <c r="P274" s="125"/>
      <c r="Q274" s="125"/>
      <c r="R274" s="125"/>
      <c r="S274" s="125"/>
      <c r="T274" s="125"/>
      <c r="U274" s="125"/>
      <c r="V274" s="125"/>
      <c r="W274" s="125"/>
      <c r="X274" s="125"/>
      <c r="Y274" s="125"/>
      <c r="Z274" s="125"/>
      <c r="AA274" s="125"/>
      <c r="AB274" s="125"/>
      <c r="AC274" s="125"/>
      <c r="AD274" s="125"/>
      <c r="AE274" s="125"/>
      <c r="AF274" s="125"/>
      <c r="AG274" s="125"/>
      <c r="AH274" s="125"/>
      <c r="AI274" s="125"/>
      <c r="AJ274" s="125"/>
      <c r="AK274" s="125"/>
      <c r="AL274" s="125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5"/>
      <c r="AW274" s="125"/>
    </row>
    <row r="275" spans="1:49" x14ac:dyDescent="0.3">
      <c r="A275" s="131"/>
      <c r="F275" s="125"/>
      <c r="G275" s="125"/>
      <c r="H275" s="125"/>
      <c r="I275" s="125"/>
      <c r="J275" s="125"/>
      <c r="K275" s="125"/>
      <c r="L275" s="125"/>
      <c r="M275" s="125"/>
      <c r="N275" s="125"/>
      <c r="O275" s="125"/>
      <c r="P275" s="125"/>
      <c r="Q275" s="125"/>
      <c r="R275" s="125"/>
      <c r="S275" s="125"/>
      <c r="T275" s="125"/>
      <c r="U275" s="125"/>
      <c r="V275" s="125"/>
      <c r="W275" s="125"/>
      <c r="X275" s="125"/>
      <c r="Y275" s="125"/>
      <c r="Z275" s="125"/>
      <c r="AA275" s="125"/>
      <c r="AB275" s="125"/>
      <c r="AC275" s="125"/>
      <c r="AD275" s="125"/>
      <c r="AE275" s="125"/>
      <c r="AF275" s="125"/>
      <c r="AG275" s="125"/>
      <c r="AH275" s="125"/>
      <c r="AI275" s="125"/>
      <c r="AJ275" s="125"/>
      <c r="AK275" s="125"/>
      <c r="AL275" s="125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5"/>
      <c r="AW275" s="125"/>
    </row>
    <row r="276" spans="1:49" x14ac:dyDescent="0.3">
      <c r="A276" s="131"/>
      <c r="F276" s="125"/>
      <c r="G276" s="125"/>
      <c r="H276" s="125"/>
      <c r="I276" s="125"/>
      <c r="J276" s="125"/>
      <c r="K276" s="125"/>
      <c r="L276" s="125"/>
      <c r="M276" s="125"/>
      <c r="N276" s="125"/>
      <c r="O276" s="125"/>
      <c r="P276" s="125"/>
      <c r="Q276" s="125"/>
      <c r="R276" s="125"/>
      <c r="S276" s="125"/>
      <c r="T276" s="125"/>
      <c r="U276" s="125"/>
      <c r="V276" s="125"/>
      <c r="W276" s="125"/>
      <c r="X276" s="125"/>
      <c r="Y276" s="125"/>
      <c r="Z276" s="125"/>
      <c r="AA276" s="125"/>
      <c r="AB276" s="125"/>
      <c r="AC276" s="125"/>
      <c r="AD276" s="125"/>
      <c r="AE276" s="125"/>
      <c r="AF276" s="125"/>
      <c r="AG276" s="125"/>
      <c r="AH276" s="125"/>
      <c r="AI276" s="125"/>
      <c r="AJ276" s="125"/>
      <c r="AK276" s="125"/>
      <c r="AL276" s="125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5"/>
      <c r="AW276" s="125"/>
    </row>
    <row r="277" spans="1:49" x14ac:dyDescent="0.3">
      <c r="A277" s="131"/>
      <c r="F277" s="125"/>
      <c r="G277" s="125"/>
      <c r="H277" s="125"/>
      <c r="I277" s="125"/>
      <c r="J277" s="125"/>
      <c r="K277" s="125"/>
      <c r="L277" s="125"/>
      <c r="M277" s="125"/>
      <c r="N277" s="125"/>
      <c r="O277" s="125"/>
      <c r="P277" s="125"/>
      <c r="Q277" s="125"/>
      <c r="R277" s="125"/>
      <c r="S277" s="125"/>
      <c r="T277" s="125"/>
      <c r="U277" s="125"/>
      <c r="V277" s="125"/>
      <c r="W277" s="125"/>
      <c r="X277" s="125"/>
      <c r="Y277" s="125"/>
      <c r="Z277" s="125"/>
      <c r="AA277" s="125"/>
      <c r="AB277" s="125"/>
      <c r="AC277" s="125"/>
      <c r="AD277" s="125"/>
      <c r="AE277" s="125"/>
      <c r="AF277" s="125"/>
      <c r="AG277" s="125"/>
      <c r="AH277" s="125"/>
      <c r="AI277" s="125"/>
      <c r="AJ277" s="125"/>
      <c r="AK277" s="125"/>
      <c r="AL277" s="125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5"/>
      <c r="AW277" s="125"/>
    </row>
    <row r="278" spans="1:49" x14ac:dyDescent="0.3">
      <c r="A278" s="131"/>
      <c r="F278" s="125"/>
      <c r="G278" s="125"/>
      <c r="H278" s="125"/>
      <c r="I278" s="125"/>
      <c r="J278" s="125"/>
      <c r="K278" s="125"/>
      <c r="L278" s="125"/>
      <c r="M278" s="125"/>
      <c r="N278" s="125"/>
      <c r="O278" s="125"/>
      <c r="P278" s="125"/>
      <c r="Q278" s="125"/>
      <c r="R278" s="125"/>
      <c r="S278" s="125"/>
      <c r="T278" s="125"/>
      <c r="U278" s="125"/>
      <c r="V278" s="125"/>
      <c r="W278" s="125"/>
      <c r="X278" s="125"/>
      <c r="Y278" s="125"/>
      <c r="Z278" s="125"/>
      <c r="AA278" s="125"/>
      <c r="AB278" s="125"/>
      <c r="AC278" s="125"/>
      <c r="AD278" s="125"/>
      <c r="AE278" s="125"/>
      <c r="AF278" s="125"/>
      <c r="AG278" s="125"/>
      <c r="AH278" s="125"/>
      <c r="AI278" s="125"/>
      <c r="AJ278" s="125"/>
      <c r="AK278" s="125"/>
      <c r="AL278" s="125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5"/>
      <c r="AW278" s="125"/>
    </row>
    <row r="279" spans="1:49" x14ac:dyDescent="0.3">
      <c r="A279" s="131"/>
      <c r="F279" s="125"/>
      <c r="G279" s="125"/>
      <c r="H279" s="125"/>
      <c r="I279" s="125"/>
      <c r="J279" s="125"/>
      <c r="K279" s="125"/>
      <c r="L279" s="125"/>
      <c r="M279" s="125"/>
      <c r="N279" s="125"/>
      <c r="O279" s="125"/>
      <c r="P279" s="125"/>
      <c r="Q279" s="125"/>
      <c r="R279" s="125"/>
      <c r="S279" s="125"/>
      <c r="T279" s="125"/>
      <c r="U279" s="125"/>
      <c r="V279" s="125"/>
      <c r="W279" s="125"/>
      <c r="X279" s="125"/>
      <c r="Y279" s="125"/>
      <c r="Z279" s="125"/>
      <c r="AA279" s="125"/>
      <c r="AB279" s="125"/>
      <c r="AC279" s="125"/>
      <c r="AD279" s="125"/>
      <c r="AE279" s="125"/>
      <c r="AF279" s="125"/>
      <c r="AG279" s="125"/>
      <c r="AH279" s="125"/>
      <c r="AI279" s="125"/>
      <c r="AJ279" s="125"/>
      <c r="AK279" s="125"/>
      <c r="AL279" s="125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5"/>
      <c r="AW279" s="125"/>
    </row>
    <row r="280" spans="1:49" x14ac:dyDescent="0.3">
      <c r="A280" s="131"/>
      <c r="F280" s="125"/>
      <c r="G280" s="125"/>
      <c r="H280" s="125"/>
      <c r="I280" s="125"/>
      <c r="J280" s="125"/>
      <c r="K280" s="125"/>
      <c r="L280" s="125"/>
      <c r="M280" s="125"/>
      <c r="N280" s="125"/>
      <c r="O280" s="125"/>
      <c r="P280" s="125"/>
      <c r="Q280" s="125"/>
      <c r="R280" s="125"/>
      <c r="S280" s="125"/>
      <c r="T280" s="125"/>
      <c r="U280" s="125"/>
      <c r="V280" s="125"/>
      <c r="W280" s="125"/>
      <c r="X280" s="125"/>
      <c r="Y280" s="125"/>
      <c r="Z280" s="125"/>
      <c r="AA280" s="125"/>
      <c r="AB280" s="125"/>
      <c r="AC280" s="125"/>
      <c r="AD280" s="125"/>
      <c r="AE280" s="125"/>
      <c r="AF280" s="125"/>
      <c r="AG280" s="125"/>
      <c r="AH280" s="125"/>
      <c r="AI280" s="125"/>
      <c r="AJ280" s="125"/>
      <c r="AK280" s="125"/>
      <c r="AL280" s="125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5"/>
      <c r="AW280" s="125"/>
    </row>
    <row r="281" spans="1:49" x14ac:dyDescent="0.3">
      <c r="A281" s="131"/>
      <c r="F281" s="125"/>
      <c r="G281" s="125"/>
      <c r="H281" s="125"/>
      <c r="I281" s="125"/>
      <c r="J281" s="125"/>
      <c r="K281" s="125"/>
      <c r="L281" s="125"/>
      <c r="M281" s="125"/>
      <c r="N281" s="125"/>
      <c r="O281" s="125"/>
      <c r="P281" s="125"/>
      <c r="Q281" s="125"/>
      <c r="R281" s="125"/>
      <c r="S281" s="125"/>
      <c r="T281" s="125"/>
      <c r="U281" s="125"/>
      <c r="V281" s="125"/>
      <c r="W281" s="125"/>
      <c r="X281" s="125"/>
      <c r="Y281" s="125"/>
      <c r="Z281" s="125"/>
      <c r="AA281" s="125"/>
      <c r="AB281" s="125"/>
      <c r="AC281" s="125"/>
      <c r="AD281" s="125"/>
      <c r="AE281" s="125"/>
      <c r="AF281" s="125"/>
      <c r="AG281" s="125"/>
      <c r="AH281" s="125"/>
      <c r="AI281" s="125"/>
      <c r="AJ281" s="125"/>
      <c r="AK281" s="125"/>
      <c r="AL281" s="125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5"/>
      <c r="AW281" s="125"/>
    </row>
    <row r="282" spans="1:49" x14ac:dyDescent="0.3">
      <c r="A282" s="131"/>
      <c r="F282" s="125"/>
      <c r="G282" s="125"/>
      <c r="H282" s="125"/>
      <c r="I282" s="125"/>
      <c r="J282" s="125"/>
      <c r="K282" s="125"/>
      <c r="L282" s="125"/>
      <c r="M282" s="125"/>
      <c r="N282" s="125"/>
      <c r="O282" s="125"/>
      <c r="P282" s="125"/>
      <c r="Q282" s="125"/>
      <c r="R282" s="125"/>
      <c r="S282" s="125"/>
      <c r="T282" s="125"/>
      <c r="U282" s="125"/>
      <c r="V282" s="125"/>
      <c r="W282" s="125"/>
      <c r="X282" s="125"/>
      <c r="Y282" s="125"/>
      <c r="Z282" s="125"/>
      <c r="AA282" s="125"/>
      <c r="AB282" s="125"/>
      <c r="AC282" s="125"/>
      <c r="AD282" s="125"/>
      <c r="AE282" s="125"/>
      <c r="AF282" s="125"/>
      <c r="AG282" s="125"/>
      <c r="AH282" s="125"/>
      <c r="AI282" s="125"/>
      <c r="AJ282" s="125"/>
      <c r="AK282" s="125"/>
      <c r="AL282" s="125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5"/>
      <c r="AW282" s="125"/>
    </row>
    <row r="283" spans="1:49" x14ac:dyDescent="0.3">
      <c r="A283" s="131"/>
      <c r="F283" s="125"/>
      <c r="G283" s="125"/>
      <c r="H283" s="125"/>
      <c r="I283" s="125"/>
      <c r="J283" s="125"/>
      <c r="K283" s="125"/>
      <c r="L283" s="125"/>
      <c r="M283" s="125"/>
      <c r="N283" s="125"/>
      <c r="O283" s="125"/>
      <c r="P283" s="125"/>
      <c r="Q283" s="125"/>
      <c r="R283" s="125"/>
      <c r="S283" s="125"/>
      <c r="T283" s="125"/>
      <c r="U283" s="125"/>
      <c r="V283" s="125"/>
      <c r="W283" s="125"/>
      <c r="X283" s="125"/>
      <c r="Y283" s="125"/>
      <c r="Z283" s="125"/>
      <c r="AA283" s="125"/>
      <c r="AB283" s="125"/>
      <c r="AC283" s="125"/>
      <c r="AD283" s="125"/>
      <c r="AE283" s="125"/>
      <c r="AF283" s="125"/>
      <c r="AG283" s="125"/>
      <c r="AH283" s="125"/>
      <c r="AI283" s="125"/>
      <c r="AJ283" s="125"/>
      <c r="AK283" s="125"/>
      <c r="AL283" s="125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5"/>
      <c r="AW283" s="125"/>
    </row>
    <row r="284" spans="1:49" x14ac:dyDescent="0.3">
      <c r="A284" s="131"/>
      <c r="F284" s="125"/>
      <c r="G284" s="125"/>
      <c r="H284" s="125"/>
      <c r="I284" s="125"/>
      <c r="J284" s="125"/>
      <c r="K284" s="125"/>
      <c r="L284" s="125"/>
      <c r="M284" s="125"/>
      <c r="N284" s="125"/>
      <c r="O284" s="125"/>
      <c r="P284" s="125"/>
      <c r="Q284" s="125"/>
      <c r="R284" s="125"/>
      <c r="S284" s="125"/>
      <c r="T284" s="125"/>
      <c r="U284" s="125"/>
      <c r="V284" s="125"/>
      <c r="W284" s="125"/>
      <c r="X284" s="125"/>
      <c r="Y284" s="125"/>
      <c r="Z284" s="125"/>
      <c r="AA284" s="125"/>
      <c r="AB284" s="125"/>
      <c r="AC284" s="125"/>
      <c r="AD284" s="125"/>
      <c r="AE284" s="125"/>
      <c r="AF284" s="125"/>
      <c r="AG284" s="125"/>
      <c r="AH284" s="125"/>
      <c r="AI284" s="125"/>
      <c r="AJ284" s="125"/>
      <c r="AK284" s="125"/>
      <c r="AL284" s="125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5"/>
      <c r="AW284" s="125"/>
    </row>
    <row r="285" spans="1:49" x14ac:dyDescent="0.3">
      <c r="A285" s="131"/>
      <c r="F285" s="125"/>
      <c r="G285" s="125"/>
      <c r="H285" s="125"/>
      <c r="I285" s="125"/>
      <c r="J285" s="125"/>
      <c r="K285" s="125"/>
      <c r="L285" s="125"/>
      <c r="M285" s="125"/>
      <c r="N285" s="125"/>
      <c r="O285" s="125"/>
      <c r="P285" s="125"/>
      <c r="Q285" s="125"/>
      <c r="R285" s="125"/>
      <c r="S285" s="125"/>
      <c r="T285" s="125"/>
      <c r="U285" s="125"/>
      <c r="V285" s="125"/>
      <c r="W285" s="125"/>
      <c r="X285" s="125"/>
      <c r="Y285" s="125"/>
      <c r="Z285" s="125"/>
      <c r="AA285" s="125"/>
      <c r="AB285" s="125"/>
      <c r="AC285" s="125"/>
      <c r="AD285" s="125"/>
      <c r="AE285" s="125"/>
      <c r="AF285" s="125"/>
      <c r="AG285" s="125"/>
      <c r="AH285" s="125"/>
      <c r="AI285" s="125"/>
      <c r="AJ285" s="125"/>
      <c r="AK285" s="125"/>
      <c r="AL285" s="125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5"/>
      <c r="AW285" s="125"/>
    </row>
    <row r="286" spans="1:49" x14ac:dyDescent="0.3">
      <c r="A286" s="131"/>
      <c r="F286" s="125"/>
      <c r="G286" s="125"/>
      <c r="H286" s="125"/>
      <c r="I286" s="125"/>
      <c r="J286" s="125"/>
      <c r="K286" s="125"/>
      <c r="L286" s="125"/>
      <c r="M286" s="125"/>
      <c r="N286" s="125"/>
      <c r="O286" s="125"/>
      <c r="P286" s="125"/>
      <c r="Q286" s="125"/>
      <c r="R286" s="125"/>
      <c r="S286" s="125"/>
      <c r="T286" s="125"/>
      <c r="U286" s="125"/>
      <c r="V286" s="125"/>
      <c r="W286" s="125"/>
      <c r="X286" s="125"/>
      <c r="Y286" s="125"/>
      <c r="Z286" s="125"/>
      <c r="AA286" s="125"/>
      <c r="AB286" s="125"/>
      <c r="AC286" s="125"/>
      <c r="AD286" s="125"/>
      <c r="AE286" s="125"/>
      <c r="AF286" s="125"/>
      <c r="AG286" s="125"/>
      <c r="AH286" s="125"/>
      <c r="AI286" s="125"/>
      <c r="AJ286" s="125"/>
      <c r="AK286" s="125"/>
      <c r="AL286" s="125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5"/>
      <c r="AW286" s="125"/>
    </row>
    <row r="287" spans="1:49" x14ac:dyDescent="0.3">
      <c r="A287" s="131"/>
      <c r="F287" s="125"/>
      <c r="G287" s="125"/>
      <c r="H287" s="125"/>
      <c r="I287" s="125"/>
      <c r="J287" s="125"/>
      <c r="K287" s="125"/>
      <c r="L287" s="125"/>
      <c r="M287" s="125"/>
      <c r="N287" s="125"/>
      <c r="O287" s="125"/>
      <c r="P287" s="125"/>
      <c r="Q287" s="125"/>
      <c r="R287" s="125"/>
      <c r="S287" s="125"/>
      <c r="T287" s="125"/>
      <c r="U287" s="125"/>
      <c r="V287" s="125"/>
      <c r="W287" s="125"/>
      <c r="X287" s="125"/>
      <c r="Y287" s="125"/>
      <c r="Z287" s="125"/>
      <c r="AA287" s="125"/>
      <c r="AB287" s="125"/>
      <c r="AC287" s="125"/>
      <c r="AD287" s="125"/>
      <c r="AE287" s="125"/>
      <c r="AF287" s="125"/>
      <c r="AG287" s="125"/>
      <c r="AH287" s="125"/>
      <c r="AI287" s="125"/>
      <c r="AJ287" s="125"/>
      <c r="AK287" s="125"/>
      <c r="AL287" s="125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5"/>
      <c r="AW287" s="125"/>
    </row>
    <row r="288" spans="1:49" x14ac:dyDescent="0.3">
      <c r="A288" s="131"/>
      <c r="F288" s="125"/>
      <c r="G288" s="125"/>
      <c r="H288" s="125"/>
      <c r="I288" s="125"/>
      <c r="J288" s="125"/>
      <c r="K288" s="125"/>
      <c r="L288" s="125"/>
      <c r="M288" s="125"/>
      <c r="N288" s="125"/>
      <c r="O288" s="125"/>
      <c r="P288" s="125"/>
      <c r="Q288" s="125"/>
      <c r="R288" s="125"/>
      <c r="S288" s="125"/>
      <c r="T288" s="125"/>
      <c r="U288" s="125"/>
      <c r="V288" s="125"/>
      <c r="W288" s="125"/>
      <c r="X288" s="125"/>
      <c r="Y288" s="125"/>
      <c r="Z288" s="125"/>
      <c r="AA288" s="125"/>
      <c r="AB288" s="125"/>
      <c r="AC288" s="125"/>
      <c r="AD288" s="125"/>
      <c r="AE288" s="125"/>
      <c r="AF288" s="125"/>
      <c r="AG288" s="125"/>
      <c r="AH288" s="125"/>
      <c r="AI288" s="125"/>
      <c r="AJ288" s="125"/>
      <c r="AK288" s="125"/>
      <c r="AL288" s="125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5"/>
      <c r="AW288" s="125"/>
    </row>
    <row r="289" spans="1:49" x14ac:dyDescent="0.3">
      <c r="A289" s="131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125"/>
    </row>
    <row r="290" spans="1:49" x14ac:dyDescent="0.3">
      <c r="A290" s="131"/>
      <c r="F290" s="125"/>
      <c r="G290" s="125"/>
      <c r="H290" s="125"/>
      <c r="I290" s="125"/>
      <c r="J290" s="125"/>
      <c r="K290" s="125"/>
      <c r="L290" s="125"/>
      <c r="M290" s="125"/>
      <c r="N290" s="125"/>
      <c r="O290" s="125"/>
      <c r="P290" s="125"/>
      <c r="Q290" s="125"/>
      <c r="R290" s="125"/>
      <c r="S290" s="125"/>
      <c r="T290" s="125"/>
      <c r="U290" s="125"/>
      <c r="V290" s="125"/>
      <c r="W290" s="125"/>
      <c r="X290" s="125"/>
      <c r="Y290" s="125"/>
      <c r="Z290" s="125"/>
      <c r="AA290" s="125"/>
      <c r="AB290" s="125"/>
      <c r="AC290" s="125"/>
      <c r="AD290" s="125"/>
      <c r="AE290" s="125"/>
      <c r="AF290" s="125"/>
      <c r="AG290" s="125"/>
      <c r="AH290" s="125"/>
      <c r="AI290" s="125"/>
      <c r="AJ290" s="125"/>
      <c r="AK290" s="125"/>
      <c r="AL290" s="125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5"/>
      <c r="AW290" s="125"/>
    </row>
    <row r="291" spans="1:49" x14ac:dyDescent="0.3">
      <c r="A291" s="131"/>
      <c r="F291" s="125"/>
      <c r="G291" s="125"/>
      <c r="H291" s="125"/>
      <c r="I291" s="125"/>
      <c r="J291" s="125"/>
      <c r="K291" s="125"/>
      <c r="L291" s="125"/>
      <c r="M291" s="125"/>
      <c r="N291" s="125"/>
      <c r="O291" s="125"/>
      <c r="P291" s="125"/>
      <c r="Q291" s="125"/>
      <c r="R291" s="125"/>
      <c r="S291" s="125"/>
      <c r="T291" s="125"/>
      <c r="U291" s="125"/>
      <c r="V291" s="125"/>
      <c r="W291" s="125"/>
      <c r="X291" s="125"/>
      <c r="Y291" s="125"/>
      <c r="Z291" s="125"/>
      <c r="AA291" s="125"/>
      <c r="AB291" s="125"/>
      <c r="AC291" s="125"/>
      <c r="AD291" s="125"/>
      <c r="AE291" s="125"/>
      <c r="AF291" s="125"/>
      <c r="AG291" s="125"/>
      <c r="AH291" s="125"/>
      <c r="AI291" s="125"/>
      <c r="AJ291" s="125"/>
      <c r="AK291" s="125"/>
      <c r="AL291" s="125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5"/>
      <c r="AW291" s="125"/>
    </row>
    <row r="292" spans="1:49" x14ac:dyDescent="0.3">
      <c r="A292" s="131"/>
      <c r="F292" s="125"/>
      <c r="G292" s="125"/>
      <c r="H292" s="125"/>
      <c r="I292" s="125"/>
      <c r="J292" s="125"/>
      <c r="K292" s="125"/>
      <c r="L292" s="125"/>
      <c r="M292" s="125"/>
      <c r="N292" s="125"/>
      <c r="O292" s="125"/>
      <c r="P292" s="125"/>
      <c r="Q292" s="125"/>
      <c r="R292" s="125"/>
      <c r="S292" s="125"/>
      <c r="T292" s="125"/>
      <c r="U292" s="125"/>
      <c r="V292" s="125"/>
      <c r="W292" s="125"/>
      <c r="X292" s="125"/>
      <c r="Y292" s="125"/>
      <c r="Z292" s="125"/>
      <c r="AA292" s="125"/>
      <c r="AB292" s="125"/>
      <c r="AC292" s="125"/>
      <c r="AD292" s="125"/>
      <c r="AE292" s="125"/>
      <c r="AF292" s="125"/>
      <c r="AG292" s="125"/>
      <c r="AH292" s="125"/>
      <c r="AI292" s="125"/>
      <c r="AJ292" s="125"/>
      <c r="AK292" s="125"/>
      <c r="AL292" s="125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5"/>
      <c r="AW292" s="125"/>
    </row>
    <row r="293" spans="1:49" x14ac:dyDescent="0.3">
      <c r="A293" s="131"/>
      <c r="F293" s="125"/>
      <c r="G293" s="125"/>
      <c r="H293" s="125"/>
      <c r="I293" s="125"/>
      <c r="J293" s="125"/>
      <c r="K293" s="125"/>
      <c r="L293" s="125"/>
      <c r="M293" s="125"/>
      <c r="N293" s="125"/>
      <c r="O293" s="125"/>
      <c r="P293" s="125"/>
      <c r="Q293" s="125"/>
      <c r="R293" s="125"/>
      <c r="S293" s="125"/>
      <c r="T293" s="125"/>
      <c r="U293" s="125"/>
      <c r="V293" s="125"/>
      <c r="W293" s="125"/>
      <c r="X293" s="125"/>
      <c r="Y293" s="125"/>
      <c r="Z293" s="125"/>
      <c r="AA293" s="125"/>
      <c r="AB293" s="125"/>
      <c r="AC293" s="125"/>
      <c r="AD293" s="125"/>
      <c r="AE293" s="125"/>
      <c r="AF293" s="125"/>
      <c r="AG293" s="125"/>
      <c r="AH293" s="125"/>
      <c r="AI293" s="125"/>
      <c r="AJ293" s="125"/>
      <c r="AK293" s="125"/>
      <c r="AL293" s="125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5"/>
      <c r="AW293" s="125"/>
    </row>
    <row r="294" spans="1:49" x14ac:dyDescent="0.3">
      <c r="A294" s="131"/>
      <c r="F294" s="125"/>
      <c r="G294" s="125"/>
      <c r="H294" s="125"/>
      <c r="I294" s="125"/>
      <c r="J294" s="125"/>
      <c r="K294" s="125"/>
      <c r="L294" s="125"/>
      <c r="M294" s="125"/>
      <c r="N294" s="125"/>
      <c r="O294" s="125"/>
      <c r="P294" s="125"/>
      <c r="Q294" s="125"/>
      <c r="R294" s="125"/>
      <c r="S294" s="125"/>
      <c r="T294" s="125"/>
      <c r="U294" s="125"/>
      <c r="V294" s="125"/>
      <c r="W294" s="125"/>
      <c r="X294" s="125"/>
      <c r="Y294" s="125"/>
      <c r="Z294" s="125"/>
      <c r="AA294" s="125"/>
      <c r="AB294" s="125"/>
      <c r="AC294" s="125"/>
      <c r="AD294" s="125"/>
      <c r="AE294" s="125"/>
      <c r="AF294" s="125"/>
      <c r="AG294" s="125"/>
      <c r="AH294" s="125"/>
      <c r="AI294" s="125"/>
      <c r="AJ294" s="125"/>
      <c r="AK294" s="125"/>
      <c r="AL294" s="125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5"/>
      <c r="AW294" s="125"/>
    </row>
    <row r="295" spans="1:49" x14ac:dyDescent="0.3">
      <c r="A295" s="131"/>
      <c r="F295" s="125"/>
      <c r="AV295" s="125"/>
      <c r="AW295" s="125"/>
    </row>
    <row r="296" spans="1:49" x14ac:dyDescent="0.3">
      <c r="A296" s="131"/>
      <c r="F296" s="125"/>
      <c r="AV296" s="125"/>
      <c r="AW296" s="125"/>
    </row>
    <row r="297" spans="1:49" x14ac:dyDescent="0.3">
      <c r="A297" s="131"/>
      <c r="F297" s="125"/>
      <c r="AV297" s="125"/>
      <c r="AW297" s="125"/>
    </row>
    <row r="298" spans="1:49" x14ac:dyDescent="0.3">
      <c r="A298" s="131"/>
      <c r="F298" s="125"/>
      <c r="AV298" s="125"/>
      <c r="AW298" s="125"/>
    </row>
    <row r="299" spans="1:49" x14ac:dyDescent="0.3">
      <c r="A299" s="131"/>
      <c r="F299" s="125"/>
      <c r="AV299" s="125"/>
      <c r="AW299" s="125"/>
    </row>
    <row r="300" spans="1:49" x14ac:dyDescent="0.3">
      <c r="A300" s="131"/>
      <c r="F300" s="125"/>
      <c r="AV300" s="125"/>
      <c r="AW300" s="125"/>
    </row>
    <row r="301" spans="1:49" x14ac:dyDescent="0.3">
      <c r="A301" s="131"/>
      <c r="F301" s="125"/>
      <c r="AV301" s="125"/>
      <c r="AW301" s="125"/>
    </row>
    <row r="302" spans="1:49" x14ac:dyDescent="0.3">
      <c r="A302" s="131"/>
      <c r="F302" s="125"/>
      <c r="AV302" s="125"/>
      <c r="AW302" s="125"/>
    </row>
    <row r="303" spans="1:49" x14ac:dyDescent="0.3">
      <c r="A303" s="131"/>
      <c r="F303" s="125"/>
      <c r="G303" s="125"/>
      <c r="H303" s="125"/>
      <c r="I303" s="125"/>
      <c r="J303" s="125"/>
      <c r="K303" s="125"/>
      <c r="L303" s="125"/>
      <c r="M303" s="125"/>
      <c r="N303" s="125"/>
      <c r="O303" s="125"/>
      <c r="P303" s="125"/>
      <c r="Q303" s="125"/>
      <c r="R303" s="125"/>
      <c r="S303" s="125"/>
      <c r="T303" s="125"/>
      <c r="U303" s="125"/>
      <c r="V303" s="125"/>
      <c r="W303" s="125"/>
      <c r="X303" s="125"/>
      <c r="Y303" s="125"/>
      <c r="Z303" s="125"/>
      <c r="AA303" s="125"/>
      <c r="AB303" s="125"/>
      <c r="AC303" s="125"/>
      <c r="AD303" s="125"/>
      <c r="AE303" s="125"/>
      <c r="AF303" s="125"/>
      <c r="AG303" s="125"/>
      <c r="AH303" s="125"/>
      <c r="AI303" s="125"/>
      <c r="AJ303" s="125"/>
      <c r="AK303" s="125"/>
      <c r="AL303" s="125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5"/>
      <c r="AW303" s="125"/>
    </row>
    <row r="304" spans="1:49" x14ac:dyDescent="0.3">
      <c r="A304" s="131"/>
      <c r="F304" s="125"/>
      <c r="G304" s="125"/>
      <c r="H304" s="125"/>
      <c r="I304" s="125"/>
      <c r="J304" s="125"/>
      <c r="K304" s="125"/>
      <c r="L304" s="125"/>
      <c r="M304" s="125"/>
      <c r="N304" s="125"/>
      <c r="O304" s="125"/>
      <c r="P304" s="125"/>
      <c r="Q304" s="125"/>
      <c r="R304" s="125"/>
      <c r="S304" s="125"/>
      <c r="T304" s="125"/>
      <c r="U304" s="125"/>
      <c r="V304" s="125"/>
      <c r="W304" s="125"/>
      <c r="X304" s="125"/>
      <c r="Y304" s="125"/>
      <c r="Z304" s="125"/>
      <c r="AA304" s="125"/>
      <c r="AB304" s="125"/>
      <c r="AC304" s="125"/>
      <c r="AD304" s="125"/>
      <c r="AE304" s="125"/>
      <c r="AF304" s="125"/>
      <c r="AG304" s="125"/>
      <c r="AH304" s="125"/>
      <c r="AI304" s="125"/>
      <c r="AJ304" s="125"/>
      <c r="AK304" s="125"/>
      <c r="AL304" s="125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5"/>
      <c r="AW304" s="125"/>
    </row>
    <row r="305" spans="1:49" x14ac:dyDescent="0.3">
      <c r="A305" s="131"/>
      <c r="F305" s="125"/>
      <c r="G305" s="125"/>
      <c r="H305" s="125"/>
      <c r="I305" s="125"/>
      <c r="J305" s="125"/>
      <c r="K305" s="125"/>
      <c r="L305" s="125"/>
      <c r="M305" s="125"/>
      <c r="N305" s="125"/>
      <c r="O305" s="125"/>
      <c r="P305" s="125"/>
      <c r="Q305" s="125"/>
      <c r="R305" s="125"/>
      <c r="S305" s="125"/>
      <c r="T305" s="125"/>
      <c r="U305" s="125"/>
      <c r="V305" s="125"/>
      <c r="W305" s="125"/>
      <c r="X305" s="125"/>
      <c r="Y305" s="125"/>
      <c r="Z305" s="125"/>
      <c r="AA305" s="125"/>
      <c r="AB305" s="125"/>
      <c r="AC305" s="125"/>
      <c r="AD305" s="125"/>
      <c r="AE305" s="125"/>
      <c r="AF305" s="125"/>
      <c r="AG305" s="125"/>
      <c r="AH305" s="125"/>
      <c r="AI305" s="125"/>
      <c r="AJ305" s="125"/>
      <c r="AK305" s="125"/>
      <c r="AL305" s="125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5"/>
      <c r="AW305" s="125"/>
    </row>
    <row r="306" spans="1:49" x14ac:dyDescent="0.3">
      <c r="A306" s="131"/>
      <c r="F306" s="125"/>
      <c r="G306" s="125"/>
      <c r="H306" s="125"/>
      <c r="I306" s="125"/>
      <c r="J306" s="125"/>
      <c r="K306" s="125"/>
      <c r="L306" s="125"/>
      <c r="M306" s="125"/>
      <c r="N306" s="125"/>
      <c r="O306" s="125"/>
      <c r="P306" s="125"/>
      <c r="Q306" s="125"/>
      <c r="R306" s="125"/>
      <c r="S306" s="125"/>
      <c r="T306" s="125"/>
      <c r="U306" s="125"/>
      <c r="V306" s="125"/>
      <c r="W306" s="125"/>
      <c r="X306" s="125"/>
      <c r="Y306" s="125"/>
      <c r="Z306" s="125"/>
      <c r="AA306" s="125"/>
      <c r="AB306" s="125"/>
      <c r="AC306" s="125"/>
      <c r="AD306" s="125"/>
      <c r="AE306" s="125"/>
      <c r="AF306" s="125"/>
      <c r="AG306" s="125"/>
      <c r="AH306" s="125"/>
      <c r="AI306" s="125"/>
      <c r="AJ306" s="125"/>
      <c r="AK306" s="125"/>
      <c r="AL306" s="125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5"/>
      <c r="AW306" s="125"/>
    </row>
    <row r="307" spans="1:49" x14ac:dyDescent="0.3">
      <c r="A307" s="131"/>
      <c r="F307" s="125"/>
      <c r="G307" s="125"/>
      <c r="H307" s="125"/>
      <c r="I307" s="125"/>
      <c r="J307" s="125"/>
      <c r="K307" s="125"/>
      <c r="L307" s="125"/>
      <c r="M307" s="125"/>
      <c r="N307" s="125"/>
      <c r="O307" s="125"/>
      <c r="P307" s="125"/>
      <c r="Q307" s="125"/>
      <c r="R307" s="125"/>
      <c r="S307" s="125"/>
      <c r="T307" s="125"/>
      <c r="U307" s="125"/>
      <c r="V307" s="125"/>
      <c r="W307" s="125"/>
      <c r="X307" s="125"/>
      <c r="Y307" s="125"/>
      <c r="Z307" s="125"/>
      <c r="AA307" s="125"/>
      <c r="AB307" s="125"/>
      <c r="AC307" s="125"/>
      <c r="AD307" s="125"/>
      <c r="AE307" s="125"/>
      <c r="AF307" s="125"/>
      <c r="AG307" s="125"/>
      <c r="AH307" s="125"/>
      <c r="AI307" s="125"/>
      <c r="AJ307" s="125"/>
      <c r="AK307" s="125"/>
      <c r="AL307" s="125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5"/>
      <c r="AW307" s="125"/>
    </row>
    <row r="308" spans="1:49" x14ac:dyDescent="0.3">
      <c r="A308" s="131"/>
      <c r="F308" s="125"/>
      <c r="G308" s="125"/>
      <c r="H308" s="125"/>
      <c r="I308" s="125"/>
      <c r="J308" s="125"/>
      <c r="K308" s="125"/>
      <c r="L308" s="125"/>
      <c r="M308" s="125"/>
      <c r="N308" s="125"/>
      <c r="O308" s="125"/>
      <c r="P308" s="125"/>
      <c r="Q308" s="125"/>
      <c r="R308" s="125"/>
      <c r="S308" s="125"/>
      <c r="T308" s="125"/>
      <c r="U308" s="125"/>
      <c r="V308" s="125"/>
      <c r="W308" s="125"/>
      <c r="X308" s="125"/>
      <c r="Y308" s="125"/>
      <c r="Z308" s="125"/>
      <c r="AA308" s="125"/>
      <c r="AB308" s="125"/>
      <c r="AC308" s="125"/>
      <c r="AD308" s="125"/>
      <c r="AE308" s="125"/>
      <c r="AF308" s="125"/>
      <c r="AG308" s="125"/>
      <c r="AH308" s="125"/>
      <c r="AI308" s="125"/>
      <c r="AJ308" s="125"/>
      <c r="AK308" s="125"/>
      <c r="AL308" s="125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5"/>
      <c r="AW308" s="125"/>
    </row>
    <row r="309" spans="1:49" x14ac:dyDescent="0.3">
      <c r="A309" s="131"/>
      <c r="F309" s="125"/>
      <c r="G309" s="125"/>
      <c r="H309" s="125"/>
      <c r="I309" s="125"/>
      <c r="J309" s="125"/>
      <c r="K309" s="125"/>
      <c r="L309" s="125"/>
      <c r="M309" s="125"/>
      <c r="N309" s="125"/>
      <c r="O309" s="125"/>
      <c r="P309" s="125"/>
      <c r="Q309" s="125"/>
      <c r="R309" s="125"/>
      <c r="S309" s="125"/>
      <c r="T309" s="125"/>
      <c r="U309" s="125"/>
      <c r="V309" s="125"/>
      <c r="W309" s="125"/>
      <c r="X309" s="125"/>
      <c r="Y309" s="125"/>
      <c r="Z309" s="125"/>
      <c r="AA309" s="125"/>
      <c r="AB309" s="125"/>
      <c r="AC309" s="125"/>
      <c r="AD309" s="125"/>
      <c r="AE309" s="125"/>
      <c r="AF309" s="125"/>
      <c r="AG309" s="125"/>
      <c r="AH309" s="125"/>
      <c r="AI309" s="125"/>
      <c r="AJ309" s="125"/>
      <c r="AK309" s="125"/>
      <c r="AL309" s="125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5"/>
      <c r="AW309" s="125"/>
    </row>
    <row r="310" spans="1:49" x14ac:dyDescent="0.3">
      <c r="A310" s="131"/>
      <c r="F310" s="125"/>
      <c r="G310" s="125"/>
      <c r="H310" s="125"/>
      <c r="I310" s="125"/>
      <c r="J310" s="125"/>
      <c r="K310" s="125"/>
      <c r="L310" s="125"/>
      <c r="M310" s="125"/>
      <c r="N310" s="125"/>
      <c r="O310" s="125"/>
      <c r="P310" s="125"/>
      <c r="Q310" s="125"/>
      <c r="R310" s="125"/>
      <c r="S310" s="125"/>
      <c r="T310" s="125"/>
      <c r="U310" s="125"/>
      <c r="V310" s="125"/>
      <c r="W310" s="125"/>
      <c r="X310" s="125"/>
      <c r="Y310" s="125"/>
      <c r="Z310" s="125"/>
      <c r="AA310" s="125"/>
      <c r="AB310" s="125"/>
      <c r="AC310" s="125"/>
      <c r="AD310" s="125"/>
      <c r="AE310" s="125"/>
      <c r="AF310" s="125"/>
      <c r="AG310" s="125"/>
      <c r="AH310" s="125"/>
      <c r="AI310" s="125"/>
      <c r="AJ310" s="125"/>
      <c r="AK310" s="125"/>
      <c r="AL310" s="125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5"/>
      <c r="AW310" s="125"/>
    </row>
    <row r="311" spans="1:49" x14ac:dyDescent="0.3">
      <c r="A311" s="131"/>
      <c r="F311" s="125"/>
      <c r="G311" s="125"/>
      <c r="H311" s="125"/>
      <c r="I311" s="125"/>
      <c r="J311" s="125"/>
      <c r="K311" s="125"/>
      <c r="L311" s="125"/>
      <c r="M311" s="125"/>
      <c r="N311" s="125"/>
      <c r="O311" s="125"/>
      <c r="P311" s="125"/>
      <c r="Q311" s="125"/>
      <c r="R311" s="125"/>
      <c r="S311" s="125"/>
      <c r="T311" s="125"/>
      <c r="U311" s="125"/>
      <c r="V311" s="125"/>
      <c r="W311" s="125"/>
      <c r="X311" s="125"/>
      <c r="Y311" s="125"/>
      <c r="Z311" s="125"/>
      <c r="AA311" s="125"/>
      <c r="AB311" s="125"/>
      <c r="AC311" s="125"/>
      <c r="AD311" s="125"/>
      <c r="AE311" s="125"/>
      <c r="AF311" s="125"/>
      <c r="AG311" s="125"/>
      <c r="AH311" s="125"/>
      <c r="AI311" s="125"/>
      <c r="AJ311" s="125"/>
      <c r="AK311" s="125"/>
      <c r="AL311" s="125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5"/>
      <c r="AW311" s="125"/>
    </row>
    <row r="312" spans="1:49" x14ac:dyDescent="0.3">
      <c r="A312" s="131"/>
      <c r="F312" s="125"/>
      <c r="G312" s="125"/>
      <c r="H312" s="125"/>
      <c r="I312" s="125"/>
      <c r="J312" s="125"/>
      <c r="K312" s="125"/>
      <c r="L312" s="125"/>
      <c r="M312" s="125"/>
      <c r="N312" s="125"/>
      <c r="O312" s="125"/>
      <c r="P312" s="125"/>
      <c r="Q312" s="125"/>
      <c r="R312" s="125"/>
      <c r="S312" s="125"/>
      <c r="T312" s="125"/>
      <c r="U312" s="125"/>
      <c r="V312" s="125"/>
      <c r="W312" s="125"/>
      <c r="X312" s="125"/>
      <c r="Y312" s="125"/>
      <c r="Z312" s="125"/>
      <c r="AA312" s="125"/>
      <c r="AB312" s="125"/>
      <c r="AC312" s="125"/>
      <c r="AD312" s="125"/>
      <c r="AE312" s="125"/>
      <c r="AF312" s="125"/>
      <c r="AG312" s="125"/>
      <c r="AH312" s="125"/>
      <c r="AI312" s="125"/>
      <c r="AJ312" s="125"/>
      <c r="AK312" s="125"/>
      <c r="AL312" s="125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5"/>
      <c r="AW312" s="125"/>
    </row>
    <row r="313" spans="1:49" x14ac:dyDescent="0.3">
      <c r="A313" s="131"/>
      <c r="F313" s="125"/>
      <c r="G313" s="125"/>
      <c r="H313" s="125"/>
      <c r="I313" s="125"/>
      <c r="J313" s="125"/>
      <c r="K313" s="125"/>
      <c r="L313" s="125"/>
      <c r="M313" s="125"/>
      <c r="N313" s="125"/>
      <c r="O313" s="125"/>
      <c r="P313" s="125"/>
      <c r="Q313" s="125"/>
      <c r="R313" s="125"/>
      <c r="S313" s="125"/>
      <c r="T313" s="125"/>
      <c r="U313" s="125"/>
      <c r="V313" s="125"/>
      <c r="W313" s="125"/>
      <c r="X313" s="125"/>
      <c r="Y313" s="125"/>
      <c r="Z313" s="125"/>
      <c r="AA313" s="125"/>
      <c r="AB313" s="125"/>
      <c r="AC313" s="125"/>
      <c r="AD313" s="125"/>
      <c r="AE313" s="125"/>
      <c r="AF313" s="125"/>
      <c r="AG313" s="125"/>
      <c r="AH313" s="125"/>
      <c r="AI313" s="125"/>
      <c r="AJ313" s="125"/>
      <c r="AK313" s="125"/>
      <c r="AL313" s="125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5"/>
      <c r="AW313" s="125"/>
    </row>
    <row r="314" spans="1:49" x14ac:dyDescent="0.3">
      <c r="A314" s="131"/>
      <c r="F314" s="125"/>
      <c r="G314" s="125"/>
      <c r="H314" s="125"/>
      <c r="I314" s="125"/>
      <c r="J314" s="125"/>
      <c r="K314" s="125"/>
      <c r="L314" s="125"/>
      <c r="M314" s="125"/>
      <c r="N314" s="125"/>
      <c r="O314" s="125"/>
      <c r="P314" s="125"/>
      <c r="Q314" s="125"/>
      <c r="R314" s="125"/>
      <c r="S314" s="125"/>
      <c r="T314" s="125"/>
      <c r="U314" s="125"/>
      <c r="V314" s="125"/>
      <c r="W314" s="125"/>
      <c r="X314" s="125"/>
      <c r="Y314" s="125"/>
      <c r="Z314" s="125"/>
      <c r="AA314" s="125"/>
      <c r="AB314" s="125"/>
      <c r="AC314" s="125"/>
      <c r="AD314" s="125"/>
      <c r="AE314" s="125"/>
      <c r="AF314" s="125"/>
      <c r="AG314" s="125"/>
      <c r="AH314" s="125"/>
      <c r="AI314" s="125"/>
      <c r="AJ314" s="125"/>
      <c r="AK314" s="125"/>
      <c r="AL314" s="125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5"/>
      <c r="AW314" s="125"/>
    </row>
    <row r="315" spans="1:49" x14ac:dyDescent="0.3">
      <c r="A315" s="131"/>
      <c r="F315" s="125"/>
      <c r="G315" s="125"/>
      <c r="H315" s="125"/>
      <c r="I315" s="125"/>
      <c r="J315" s="125"/>
      <c r="K315" s="125"/>
      <c r="L315" s="125"/>
      <c r="M315" s="125"/>
      <c r="N315" s="125"/>
      <c r="O315" s="125"/>
      <c r="P315" s="125"/>
      <c r="Q315" s="125"/>
      <c r="R315" s="125"/>
      <c r="S315" s="125"/>
      <c r="T315" s="125"/>
      <c r="U315" s="125"/>
      <c r="V315" s="125"/>
      <c r="W315" s="125"/>
      <c r="X315" s="125"/>
      <c r="Y315" s="125"/>
      <c r="Z315" s="125"/>
      <c r="AA315" s="125"/>
      <c r="AB315" s="125"/>
      <c r="AC315" s="125"/>
      <c r="AD315" s="125"/>
      <c r="AE315" s="125"/>
      <c r="AF315" s="125"/>
      <c r="AG315" s="125"/>
      <c r="AH315" s="125"/>
      <c r="AI315" s="125"/>
      <c r="AJ315" s="125"/>
      <c r="AK315" s="125"/>
      <c r="AL315" s="125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5"/>
      <c r="AW315" s="125"/>
    </row>
    <row r="316" spans="1:49" x14ac:dyDescent="0.3">
      <c r="A316" s="131"/>
      <c r="F316" s="125"/>
      <c r="G316" s="125"/>
      <c r="H316" s="125"/>
      <c r="I316" s="125"/>
      <c r="J316" s="125"/>
      <c r="K316" s="125"/>
      <c r="L316" s="125"/>
      <c r="M316" s="125"/>
      <c r="N316" s="125"/>
      <c r="O316" s="125"/>
      <c r="P316" s="125"/>
      <c r="Q316" s="125"/>
      <c r="R316" s="125"/>
      <c r="S316" s="125"/>
      <c r="T316" s="125"/>
      <c r="U316" s="125"/>
      <c r="V316" s="125"/>
      <c r="W316" s="125"/>
      <c r="X316" s="125"/>
      <c r="Y316" s="125"/>
      <c r="Z316" s="125"/>
      <c r="AA316" s="125"/>
      <c r="AB316" s="125"/>
      <c r="AC316" s="125"/>
      <c r="AD316" s="125"/>
      <c r="AE316" s="125"/>
      <c r="AF316" s="125"/>
      <c r="AG316" s="125"/>
      <c r="AH316" s="125"/>
      <c r="AI316" s="125"/>
      <c r="AJ316" s="125"/>
      <c r="AK316" s="125"/>
      <c r="AL316" s="125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5"/>
      <c r="AW316" s="125"/>
    </row>
    <row r="317" spans="1:49" x14ac:dyDescent="0.3">
      <c r="A317" s="131"/>
      <c r="F317" s="125"/>
      <c r="G317" s="125"/>
      <c r="H317" s="125"/>
      <c r="I317" s="125"/>
      <c r="J317" s="125"/>
      <c r="K317" s="125"/>
      <c r="L317" s="125"/>
      <c r="M317" s="125"/>
      <c r="N317" s="125"/>
      <c r="O317" s="125"/>
      <c r="P317" s="125"/>
      <c r="Q317" s="125"/>
      <c r="R317" s="125"/>
      <c r="S317" s="125"/>
      <c r="T317" s="125"/>
      <c r="U317" s="125"/>
      <c r="V317" s="125"/>
      <c r="W317" s="125"/>
      <c r="X317" s="125"/>
      <c r="Y317" s="125"/>
      <c r="Z317" s="125"/>
      <c r="AA317" s="125"/>
      <c r="AB317" s="125"/>
      <c r="AC317" s="125"/>
      <c r="AD317" s="125"/>
      <c r="AE317" s="125"/>
      <c r="AF317" s="125"/>
      <c r="AG317" s="125"/>
      <c r="AH317" s="125"/>
      <c r="AI317" s="125"/>
      <c r="AJ317" s="125"/>
      <c r="AK317" s="125"/>
      <c r="AL317" s="125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5"/>
      <c r="AW317" s="125"/>
    </row>
    <row r="318" spans="1:49" x14ac:dyDescent="0.3">
      <c r="A318" s="131"/>
      <c r="F318" s="125"/>
      <c r="G318" s="125"/>
      <c r="H318" s="125"/>
      <c r="I318" s="125"/>
      <c r="J318" s="125"/>
      <c r="K318" s="125"/>
      <c r="L318" s="125"/>
      <c r="M318" s="125"/>
      <c r="N318" s="125"/>
      <c r="O318" s="125"/>
      <c r="P318" s="125"/>
      <c r="Q318" s="125"/>
      <c r="R318" s="125"/>
      <c r="S318" s="125"/>
      <c r="T318" s="125"/>
      <c r="U318" s="125"/>
      <c r="V318" s="125"/>
      <c r="W318" s="125"/>
      <c r="X318" s="125"/>
      <c r="Y318" s="125"/>
      <c r="Z318" s="125"/>
      <c r="AA318" s="125"/>
      <c r="AB318" s="125"/>
      <c r="AC318" s="125"/>
      <c r="AD318" s="125"/>
      <c r="AE318" s="125"/>
      <c r="AF318" s="125"/>
      <c r="AG318" s="125"/>
      <c r="AH318" s="125"/>
      <c r="AI318" s="125"/>
      <c r="AJ318" s="125"/>
      <c r="AK318" s="125"/>
      <c r="AL318" s="125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5"/>
      <c r="AW318" s="125"/>
    </row>
    <row r="319" spans="1:49" x14ac:dyDescent="0.3">
      <c r="A319" s="131"/>
      <c r="F319" s="125"/>
      <c r="G319" s="125"/>
      <c r="H319" s="125"/>
      <c r="I319" s="125"/>
      <c r="J319" s="125"/>
      <c r="K319" s="125"/>
      <c r="L319" s="125"/>
      <c r="M319" s="125"/>
      <c r="N319" s="125"/>
      <c r="O319" s="125"/>
      <c r="P319" s="125"/>
      <c r="Q319" s="125"/>
      <c r="R319" s="125"/>
      <c r="S319" s="125"/>
      <c r="T319" s="125"/>
      <c r="U319" s="125"/>
      <c r="V319" s="125"/>
      <c r="W319" s="125"/>
      <c r="X319" s="125"/>
      <c r="Y319" s="125"/>
      <c r="Z319" s="125"/>
      <c r="AA319" s="125"/>
      <c r="AB319" s="125"/>
      <c r="AC319" s="125"/>
      <c r="AD319" s="125"/>
      <c r="AE319" s="125"/>
      <c r="AF319" s="125"/>
      <c r="AG319" s="125"/>
      <c r="AH319" s="125"/>
      <c r="AI319" s="125"/>
      <c r="AJ319" s="125"/>
      <c r="AK319" s="125"/>
      <c r="AL319" s="125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5"/>
      <c r="AW319" s="125"/>
    </row>
    <row r="320" spans="1:49" x14ac:dyDescent="0.3">
      <c r="A320" s="131"/>
      <c r="F320" s="125"/>
      <c r="G320" s="125"/>
      <c r="H320" s="125"/>
      <c r="I320" s="125"/>
      <c r="J320" s="125"/>
      <c r="K320" s="125"/>
      <c r="L320" s="125"/>
      <c r="M320" s="125"/>
      <c r="N320" s="125"/>
      <c r="O320" s="125"/>
      <c r="P320" s="125"/>
      <c r="Q320" s="125"/>
      <c r="R320" s="125"/>
      <c r="S320" s="125"/>
      <c r="T320" s="125"/>
      <c r="U320" s="125"/>
      <c r="V320" s="125"/>
      <c r="W320" s="125"/>
      <c r="X320" s="125"/>
      <c r="Y320" s="125"/>
      <c r="Z320" s="125"/>
      <c r="AA320" s="125"/>
      <c r="AB320" s="125"/>
      <c r="AC320" s="125"/>
      <c r="AD320" s="125"/>
      <c r="AE320" s="125"/>
      <c r="AF320" s="125"/>
      <c r="AG320" s="125"/>
      <c r="AH320" s="125"/>
      <c r="AI320" s="125"/>
      <c r="AJ320" s="125"/>
      <c r="AK320" s="125"/>
      <c r="AL320" s="125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5"/>
      <c r="AW320" s="125"/>
    </row>
    <row r="321" spans="1:49" x14ac:dyDescent="0.3">
      <c r="A321" s="131"/>
      <c r="F321" s="125"/>
      <c r="G321" s="125"/>
      <c r="H321" s="125"/>
      <c r="I321" s="125"/>
      <c r="J321" s="125"/>
      <c r="K321" s="125"/>
      <c r="L321" s="125"/>
      <c r="M321" s="125"/>
      <c r="N321" s="125"/>
      <c r="O321" s="125"/>
      <c r="P321" s="125"/>
      <c r="Q321" s="125"/>
      <c r="R321" s="125"/>
      <c r="S321" s="125"/>
      <c r="T321" s="125"/>
      <c r="U321" s="125"/>
      <c r="V321" s="125"/>
      <c r="W321" s="125"/>
      <c r="X321" s="125"/>
      <c r="Y321" s="125"/>
      <c r="Z321" s="125"/>
      <c r="AA321" s="125"/>
      <c r="AB321" s="125"/>
      <c r="AC321" s="125"/>
      <c r="AD321" s="125"/>
      <c r="AE321" s="125"/>
      <c r="AF321" s="125"/>
      <c r="AG321" s="125"/>
      <c r="AH321" s="125"/>
      <c r="AI321" s="125"/>
      <c r="AJ321" s="125"/>
      <c r="AK321" s="125"/>
      <c r="AL321" s="125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5"/>
      <c r="AW321" s="125"/>
    </row>
    <row r="322" spans="1:49" x14ac:dyDescent="0.3">
      <c r="A322" s="131"/>
      <c r="F322" s="125"/>
      <c r="G322" s="125"/>
      <c r="H322" s="125"/>
      <c r="I322" s="125"/>
      <c r="J322" s="125"/>
      <c r="K322" s="125"/>
      <c r="L322" s="125"/>
      <c r="M322" s="125"/>
      <c r="N322" s="125"/>
      <c r="O322" s="125"/>
      <c r="P322" s="125"/>
      <c r="Q322" s="125"/>
      <c r="R322" s="125"/>
      <c r="S322" s="125"/>
      <c r="T322" s="125"/>
      <c r="U322" s="125"/>
      <c r="V322" s="125"/>
      <c r="W322" s="125"/>
      <c r="X322" s="125"/>
      <c r="Y322" s="125"/>
      <c r="Z322" s="125"/>
      <c r="AA322" s="125"/>
      <c r="AB322" s="125"/>
      <c r="AC322" s="125"/>
      <c r="AD322" s="125"/>
      <c r="AE322" s="125"/>
      <c r="AF322" s="125"/>
      <c r="AG322" s="125"/>
      <c r="AH322" s="125"/>
      <c r="AI322" s="125"/>
      <c r="AJ322" s="125"/>
      <c r="AK322" s="125"/>
      <c r="AL322" s="125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5"/>
      <c r="AW322" s="125"/>
    </row>
    <row r="323" spans="1:49" x14ac:dyDescent="0.3">
      <c r="A323" s="131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125"/>
      <c r="AH323" s="125"/>
      <c r="AI323" s="125"/>
      <c r="AJ323" s="125"/>
      <c r="AK323" s="125"/>
      <c r="AL323" s="125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5"/>
      <c r="AW323" s="125"/>
    </row>
    <row r="324" spans="1:49" x14ac:dyDescent="0.3">
      <c r="A324" s="131"/>
      <c r="F324" s="125"/>
      <c r="G324" s="125"/>
      <c r="H324" s="125"/>
      <c r="I324" s="125"/>
      <c r="J324" s="125"/>
      <c r="K324" s="125"/>
      <c r="L324" s="125"/>
      <c r="M324" s="125"/>
      <c r="N324" s="125"/>
      <c r="O324" s="125"/>
      <c r="P324" s="125"/>
      <c r="Q324" s="125"/>
      <c r="R324" s="125"/>
      <c r="S324" s="125"/>
      <c r="T324" s="125"/>
      <c r="U324" s="125"/>
      <c r="V324" s="125"/>
      <c r="W324" s="125"/>
      <c r="X324" s="125"/>
      <c r="Y324" s="125"/>
      <c r="Z324" s="125"/>
      <c r="AA324" s="125"/>
      <c r="AB324" s="125"/>
      <c r="AC324" s="125"/>
      <c r="AD324" s="125"/>
      <c r="AE324" s="125"/>
      <c r="AF324" s="125"/>
      <c r="AG324" s="125"/>
      <c r="AH324" s="125"/>
      <c r="AI324" s="125"/>
      <c r="AJ324" s="125"/>
      <c r="AK324" s="125"/>
      <c r="AL324" s="125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5"/>
      <c r="AW324" s="125"/>
    </row>
    <row r="325" spans="1:49" x14ac:dyDescent="0.3">
      <c r="A325" s="131"/>
      <c r="F325" s="125"/>
      <c r="G325" s="125"/>
      <c r="H325" s="125"/>
      <c r="I325" s="125"/>
      <c r="J325" s="125"/>
      <c r="K325" s="125"/>
      <c r="L325" s="125"/>
      <c r="M325" s="125"/>
      <c r="N325" s="125"/>
      <c r="O325" s="125"/>
      <c r="P325" s="125"/>
      <c r="Q325" s="125"/>
      <c r="R325" s="125"/>
      <c r="S325" s="125"/>
      <c r="T325" s="125"/>
      <c r="U325" s="125"/>
      <c r="V325" s="125"/>
      <c r="W325" s="125"/>
      <c r="X325" s="125"/>
      <c r="Y325" s="125"/>
      <c r="Z325" s="125"/>
      <c r="AA325" s="125"/>
      <c r="AB325" s="125"/>
      <c r="AC325" s="125"/>
      <c r="AD325" s="125"/>
      <c r="AE325" s="125"/>
      <c r="AF325" s="125"/>
      <c r="AG325" s="125"/>
      <c r="AH325" s="125"/>
      <c r="AI325" s="125"/>
      <c r="AJ325" s="125"/>
      <c r="AK325" s="125"/>
      <c r="AL325" s="125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5"/>
      <c r="AW325" s="125"/>
    </row>
    <row r="326" spans="1:49" x14ac:dyDescent="0.3">
      <c r="A326" s="131"/>
      <c r="F326" s="125"/>
      <c r="G326" s="125"/>
      <c r="H326" s="125"/>
      <c r="I326" s="125"/>
      <c r="J326" s="125"/>
      <c r="K326" s="125"/>
      <c r="L326" s="125"/>
      <c r="M326" s="125"/>
      <c r="N326" s="125"/>
      <c r="O326" s="125"/>
      <c r="P326" s="125"/>
      <c r="Q326" s="125"/>
      <c r="R326" s="125"/>
      <c r="S326" s="125"/>
      <c r="T326" s="125"/>
      <c r="U326" s="125"/>
      <c r="V326" s="125"/>
      <c r="W326" s="125"/>
      <c r="X326" s="125"/>
      <c r="Y326" s="125"/>
      <c r="Z326" s="125"/>
      <c r="AA326" s="125"/>
      <c r="AB326" s="125"/>
      <c r="AC326" s="125"/>
      <c r="AD326" s="125"/>
      <c r="AE326" s="125"/>
      <c r="AF326" s="125"/>
      <c r="AG326" s="125"/>
      <c r="AH326" s="125"/>
      <c r="AI326" s="125"/>
      <c r="AJ326" s="125"/>
      <c r="AK326" s="125"/>
      <c r="AL326" s="125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5"/>
      <c r="AW326" s="125"/>
    </row>
    <row r="327" spans="1:49" x14ac:dyDescent="0.3">
      <c r="A327" s="131"/>
      <c r="F327" s="125"/>
      <c r="G327" s="125"/>
      <c r="H327" s="125"/>
      <c r="I327" s="125"/>
      <c r="J327" s="125"/>
      <c r="K327" s="125"/>
      <c r="L327" s="125"/>
      <c r="M327" s="125"/>
      <c r="N327" s="125"/>
      <c r="O327" s="125"/>
      <c r="P327" s="125"/>
      <c r="Q327" s="125"/>
      <c r="R327" s="125"/>
      <c r="S327" s="125"/>
      <c r="T327" s="125"/>
      <c r="U327" s="125"/>
      <c r="V327" s="125"/>
      <c r="W327" s="125"/>
      <c r="X327" s="125"/>
      <c r="Y327" s="125"/>
      <c r="Z327" s="125"/>
      <c r="AA327" s="125"/>
      <c r="AB327" s="125"/>
      <c r="AC327" s="125"/>
      <c r="AD327" s="125"/>
      <c r="AE327" s="125"/>
      <c r="AF327" s="125"/>
      <c r="AG327" s="125"/>
      <c r="AH327" s="125"/>
      <c r="AI327" s="125"/>
      <c r="AJ327" s="125"/>
      <c r="AK327" s="125"/>
      <c r="AL327" s="125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5"/>
      <c r="AW327" s="125"/>
    </row>
    <row r="328" spans="1:49" x14ac:dyDescent="0.3">
      <c r="A328" s="131"/>
      <c r="F328" s="125"/>
      <c r="G328" s="125"/>
      <c r="H328" s="125"/>
      <c r="I328" s="125"/>
      <c r="J328" s="125"/>
      <c r="K328" s="125"/>
      <c r="L328" s="125"/>
      <c r="M328" s="125"/>
      <c r="N328" s="125"/>
      <c r="O328" s="125"/>
      <c r="P328" s="125"/>
      <c r="Q328" s="125"/>
      <c r="R328" s="125"/>
      <c r="S328" s="125"/>
      <c r="T328" s="125"/>
      <c r="U328" s="125"/>
      <c r="V328" s="125"/>
      <c r="W328" s="125"/>
      <c r="X328" s="125"/>
      <c r="Y328" s="125"/>
      <c r="Z328" s="125"/>
      <c r="AA328" s="125"/>
      <c r="AB328" s="125"/>
      <c r="AC328" s="125"/>
      <c r="AD328" s="125"/>
      <c r="AE328" s="125"/>
      <c r="AF328" s="125"/>
      <c r="AG328" s="125"/>
      <c r="AH328" s="125"/>
      <c r="AI328" s="125"/>
      <c r="AJ328" s="125"/>
      <c r="AK328" s="125"/>
      <c r="AL328" s="125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5"/>
      <c r="AW328" s="125"/>
    </row>
    <row r="329" spans="1:49" x14ac:dyDescent="0.3">
      <c r="A329" s="131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5"/>
      <c r="AG329" s="125"/>
      <c r="AH329" s="125"/>
      <c r="AI329" s="125"/>
      <c r="AJ329" s="125"/>
      <c r="AK329" s="125"/>
      <c r="AL329" s="125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5"/>
      <c r="AW329" s="125"/>
    </row>
    <row r="330" spans="1:49" x14ac:dyDescent="0.3">
      <c r="A330" s="131"/>
      <c r="F330" s="125"/>
      <c r="G330" s="125"/>
      <c r="H330" s="125"/>
      <c r="I330" s="125"/>
      <c r="J330" s="125"/>
      <c r="K330" s="125"/>
      <c r="L330" s="125"/>
      <c r="M330" s="125"/>
      <c r="N330" s="125"/>
      <c r="O330" s="125"/>
      <c r="P330" s="125"/>
      <c r="Q330" s="125"/>
      <c r="R330" s="125"/>
      <c r="S330" s="125"/>
      <c r="T330" s="125"/>
      <c r="U330" s="125"/>
      <c r="V330" s="125"/>
      <c r="W330" s="125"/>
      <c r="X330" s="125"/>
      <c r="Y330" s="125"/>
      <c r="Z330" s="125"/>
      <c r="AA330" s="125"/>
      <c r="AB330" s="125"/>
      <c r="AC330" s="125"/>
      <c r="AD330" s="125"/>
      <c r="AE330" s="125"/>
      <c r="AF330" s="125"/>
      <c r="AG330" s="125"/>
      <c r="AH330" s="125"/>
      <c r="AI330" s="125"/>
      <c r="AJ330" s="125"/>
      <c r="AK330" s="125"/>
      <c r="AL330" s="125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5"/>
      <c r="AW330" s="125"/>
    </row>
    <row r="331" spans="1:49" x14ac:dyDescent="0.3">
      <c r="A331" s="131"/>
      <c r="F331" s="125"/>
      <c r="G331" s="125"/>
      <c r="H331" s="125"/>
      <c r="I331" s="125"/>
      <c r="J331" s="125"/>
      <c r="K331" s="125"/>
      <c r="L331" s="125"/>
      <c r="M331" s="125"/>
      <c r="N331" s="125"/>
      <c r="O331" s="125"/>
      <c r="P331" s="125"/>
      <c r="Q331" s="125"/>
      <c r="R331" s="125"/>
      <c r="S331" s="125"/>
      <c r="T331" s="125"/>
      <c r="U331" s="125"/>
      <c r="V331" s="125"/>
      <c r="W331" s="125"/>
      <c r="X331" s="125"/>
      <c r="Y331" s="125"/>
      <c r="Z331" s="125"/>
      <c r="AA331" s="125"/>
      <c r="AB331" s="125"/>
      <c r="AC331" s="125"/>
      <c r="AD331" s="125"/>
      <c r="AE331" s="125"/>
      <c r="AF331" s="125"/>
      <c r="AG331" s="125"/>
      <c r="AH331" s="125"/>
      <c r="AI331" s="125"/>
      <c r="AJ331" s="125"/>
      <c r="AK331" s="125"/>
      <c r="AL331" s="125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5"/>
      <c r="AW331" s="125"/>
    </row>
    <row r="332" spans="1:49" x14ac:dyDescent="0.3">
      <c r="A332" s="131"/>
      <c r="F332" s="125"/>
      <c r="G332" s="125"/>
      <c r="H332" s="125"/>
      <c r="I332" s="125"/>
      <c r="J332" s="125"/>
      <c r="K332" s="125"/>
      <c r="L332" s="125"/>
      <c r="M332" s="125"/>
      <c r="N332" s="125"/>
      <c r="O332" s="125"/>
      <c r="P332" s="125"/>
      <c r="Q332" s="125"/>
      <c r="R332" s="125"/>
      <c r="S332" s="125"/>
      <c r="T332" s="125"/>
      <c r="U332" s="125"/>
      <c r="V332" s="125"/>
      <c r="W332" s="125"/>
      <c r="X332" s="125"/>
      <c r="Y332" s="125"/>
      <c r="Z332" s="125"/>
      <c r="AA332" s="125"/>
      <c r="AB332" s="125"/>
      <c r="AC332" s="125"/>
      <c r="AD332" s="125"/>
      <c r="AE332" s="125"/>
      <c r="AF332" s="125"/>
      <c r="AG332" s="125"/>
      <c r="AH332" s="125"/>
      <c r="AI332" s="125"/>
      <c r="AJ332" s="125"/>
      <c r="AK332" s="125"/>
      <c r="AL332" s="125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5"/>
      <c r="AW332" s="125"/>
    </row>
    <row r="333" spans="1:49" x14ac:dyDescent="0.3">
      <c r="A333" s="131"/>
      <c r="F333" s="125"/>
      <c r="G333" s="125"/>
      <c r="H333" s="125"/>
      <c r="I333" s="125"/>
      <c r="J333" s="125"/>
      <c r="K333" s="125"/>
      <c r="L333" s="125"/>
      <c r="M333" s="125"/>
      <c r="N333" s="125"/>
      <c r="O333" s="125"/>
      <c r="P333" s="125"/>
      <c r="Q333" s="125"/>
      <c r="R333" s="125"/>
      <c r="S333" s="125"/>
      <c r="T333" s="125"/>
      <c r="U333" s="125"/>
      <c r="V333" s="125"/>
      <c r="W333" s="125"/>
      <c r="X333" s="125"/>
      <c r="Y333" s="125"/>
      <c r="Z333" s="125"/>
      <c r="AA333" s="125"/>
      <c r="AB333" s="125"/>
      <c r="AC333" s="125"/>
      <c r="AD333" s="125"/>
      <c r="AE333" s="125"/>
      <c r="AF333" s="125"/>
      <c r="AG333" s="125"/>
      <c r="AH333" s="125"/>
      <c r="AI333" s="125"/>
      <c r="AJ333" s="125"/>
      <c r="AK333" s="125"/>
      <c r="AL333" s="125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5"/>
      <c r="AW333" s="125"/>
    </row>
    <row r="334" spans="1:49" x14ac:dyDescent="0.3">
      <c r="A334" s="131"/>
      <c r="F334" s="125"/>
      <c r="G334" s="125"/>
      <c r="H334" s="125"/>
      <c r="I334" s="125"/>
      <c r="J334" s="125"/>
      <c r="K334" s="125"/>
      <c r="L334" s="125"/>
      <c r="M334" s="125"/>
      <c r="N334" s="125"/>
      <c r="O334" s="125"/>
      <c r="P334" s="125"/>
      <c r="Q334" s="125"/>
      <c r="R334" s="125"/>
      <c r="S334" s="125"/>
      <c r="T334" s="125"/>
      <c r="U334" s="125"/>
      <c r="V334" s="125"/>
      <c r="W334" s="125"/>
      <c r="X334" s="125"/>
      <c r="Y334" s="125"/>
      <c r="Z334" s="125"/>
      <c r="AA334" s="125"/>
      <c r="AB334" s="125"/>
      <c r="AC334" s="125"/>
      <c r="AD334" s="125"/>
      <c r="AE334" s="125"/>
      <c r="AF334" s="125"/>
      <c r="AG334" s="125"/>
      <c r="AH334" s="125"/>
      <c r="AI334" s="125"/>
      <c r="AJ334" s="125"/>
      <c r="AK334" s="125"/>
      <c r="AL334" s="125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5"/>
      <c r="AW334" s="125"/>
    </row>
    <row r="335" spans="1:49" x14ac:dyDescent="0.3">
      <c r="A335" s="131"/>
      <c r="F335" s="125"/>
      <c r="G335" s="125"/>
      <c r="H335" s="125"/>
      <c r="I335" s="125"/>
      <c r="J335" s="125"/>
      <c r="K335" s="125"/>
      <c r="L335" s="125"/>
      <c r="M335" s="125"/>
      <c r="N335" s="125"/>
      <c r="O335" s="125"/>
      <c r="P335" s="125"/>
      <c r="Q335" s="125"/>
      <c r="R335" s="125"/>
      <c r="S335" s="125"/>
      <c r="T335" s="125"/>
      <c r="U335" s="125"/>
      <c r="V335" s="125"/>
      <c r="W335" s="125"/>
      <c r="X335" s="125"/>
      <c r="Y335" s="125"/>
      <c r="Z335" s="125"/>
      <c r="AA335" s="125"/>
      <c r="AB335" s="125"/>
      <c r="AC335" s="125"/>
      <c r="AD335" s="125"/>
      <c r="AE335" s="125"/>
      <c r="AF335" s="125"/>
      <c r="AG335" s="125"/>
      <c r="AH335" s="125"/>
      <c r="AI335" s="125"/>
      <c r="AJ335" s="125"/>
      <c r="AK335" s="125"/>
      <c r="AL335" s="125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5"/>
      <c r="AW335" s="125"/>
    </row>
    <row r="336" spans="1:49" x14ac:dyDescent="0.3">
      <c r="A336" s="131"/>
      <c r="F336" s="125"/>
      <c r="G336" s="125"/>
      <c r="H336" s="125"/>
      <c r="I336" s="125"/>
      <c r="J336" s="125"/>
      <c r="K336" s="125"/>
      <c r="L336" s="125"/>
      <c r="M336" s="125"/>
      <c r="N336" s="125"/>
      <c r="O336" s="125"/>
      <c r="P336" s="125"/>
      <c r="Q336" s="125"/>
      <c r="R336" s="125"/>
      <c r="S336" s="125"/>
      <c r="T336" s="125"/>
      <c r="U336" s="125"/>
      <c r="V336" s="125"/>
      <c r="W336" s="125"/>
      <c r="X336" s="125"/>
      <c r="Y336" s="125"/>
      <c r="Z336" s="125"/>
      <c r="AA336" s="125"/>
      <c r="AB336" s="125"/>
      <c r="AC336" s="125"/>
      <c r="AD336" s="125"/>
      <c r="AE336" s="125"/>
      <c r="AF336" s="125"/>
      <c r="AG336" s="125"/>
      <c r="AH336" s="125"/>
      <c r="AI336" s="125"/>
      <c r="AJ336" s="125"/>
      <c r="AK336" s="125"/>
      <c r="AL336" s="125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5"/>
      <c r="AW336" s="125"/>
    </row>
    <row r="337" spans="1:49" x14ac:dyDescent="0.3">
      <c r="A337" s="131"/>
      <c r="F337" s="125"/>
      <c r="G337" s="125"/>
      <c r="H337" s="125"/>
      <c r="I337" s="125"/>
      <c r="J337" s="125"/>
      <c r="K337" s="125"/>
      <c r="L337" s="125"/>
      <c r="M337" s="125"/>
      <c r="N337" s="125"/>
      <c r="O337" s="125"/>
      <c r="P337" s="125"/>
      <c r="Q337" s="125"/>
      <c r="R337" s="125"/>
      <c r="S337" s="125"/>
      <c r="T337" s="125"/>
      <c r="U337" s="125"/>
      <c r="V337" s="125"/>
      <c r="W337" s="125"/>
      <c r="X337" s="125"/>
      <c r="Y337" s="125"/>
      <c r="Z337" s="125"/>
      <c r="AA337" s="125"/>
      <c r="AB337" s="125"/>
      <c r="AC337" s="125"/>
      <c r="AD337" s="125"/>
      <c r="AE337" s="125"/>
      <c r="AF337" s="125"/>
      <c r="AG337" s="125"/>
      <c r="AH337" s="125"/>
      <c r="AI337" s="125"/>
      <c r="AJ337" s="125"/>
      <c r="AK337" s="125"/>
      <c r="AL337" s="125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5"/>
      <c r="AW337" s="125"/>
    </row>
    <row r="338" spans="1:49" x14ac:dyDescent="0.3">
      <c r="A338" s="131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5"/>
      <c r="AG338" s="125"/>
      <c r="AH338" s="125"/>
      <c r="AI338" s="125"/>
      <c r="AJ338" s="125"/>
      <c r="AK338" s="125"/>
      <c r="AL338" s="125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5"/>
      <c r="AW338" s="125"/>
    </row>
    <row r="339" spans="1:49" x14ac:dyDescent="0.3">
      <c r="A339" s="131"/>
      <c r="F339" s="125"/>
      <c r="G339" s="125"/>
      <c r="H339" s="125"/>
      <c r="I339" s="125"/>
      <c r="J339" s="125"/>
      <c r="K339" s="125"/>
      <c r="L339" s="125"/>
      <c r="M339" s="125"/>
      <c r="N339" s="125"/>
      <c r="O339" s="125"/>
      <c r="P339" s="125"/>
      <c r="Q339" s="125"/>
      <c r="R339" s="125"/>
      <c r="S339" s="125"/>
      <c r="T339" s="125"/>
      <c r="U339" s="125"/>
      <c r="V339" s="125"/>
      <c r="W339" s="125"/>
      <c r="X339" s="125"/>
      <c r="Y339" s="125"/>
      <c r="Z339" s="125"/>
      <c r="AA339" s="125"/>
      <c r="AB339" s="125"/>
      <c r="AC339" s="125"/>
      <c r="AD339" s="125"/>
      <c r="AE339" s="125"/>
      <c r="AF339" s="125"/>
      <c r="AG339" s="125"/>
      <c r="AH339" s="125"/>
      <c r="AI339" s="125"/>
      <c r="AJ339" s="125"/>
      <c r="AK339" s="125"/>
      <c r="AL339" s="125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5"/>
      <c r="AW339" s="125"/>
    </row>
    <row r="340" spans="1:49" x14ac:dyDescent="0.3">
      <c r="A340" s="131"/>
      <c r="F340" s="125"/>
      <c r="G340" s="125"/>
      <c r="H340" s="125"/>
      <c r="I340" s="125"/>
      <c r="J340" s="125"/>
      <c r="K340" s="125"/>
      <c r="L340" s="125"/>
      <c r="M340" s="125"/>
      <c r="N340" s="125"/>
      <c r="O340" s="125"/>
      <c r="P340" s="125"/>
      <c r="Q340" s="125"/>
      <c r="R340" s="125"/>
      <c r="S340" s="125"/>
      <c r="T340" s="125"/>
      <c r="U340" s="125"/>
      <c r="V340" s="125"/>
      <c r="W340" s="125"/>
      <c r="X340" s="125"/>
      <c r="Y340" s="125"/>
      <c r="Z340" s="125"/>
      <c r="AA340" s="125"/>
      <c r="AB340" s="125"/>
      <c r="AC340" s="125"/>
      <c r="AD340" s="125"/>
      <c r="AE340" s="125"/>
      <c r="AF340" s="125"/>
      <c r="AG340" s="125"/>
      <c r="AH340" s="125"/>
      <c r="AI340" s="125"/>
      <c r="AJ340" s="125"/>
      <c r="AK340" s="125"/>
      <c r="AL340" s="125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5"/>
      <c r="AW340" s="125"/>
    </row>
    <row r="341" spans="1:49" x14ac:dyDescent="0.3">
      <c r="A341" s="131"/>
      <c r="F341" s="125"/>
      <c r="G341" s="125"/>
      <c r="H341" s="125"/>
      <c r="I341" s="125"/>
      <c r="J341" s="125"/>
      <c r="K341" s="125"/>
      <c r="L341" s="125"/>
      <c r="M341" s="125"/>
      <c r="N341" s="125"/>
      <c r="O341" s="125"/>
      <c r="P341" s="125"/>
      <c r="Q341" s="125"/>
      <c r="R341" s="125"/>
      <c r="S341" s="125"/>
      <c r="T341" s="125"/>
      <c r="U341" s="125"/>
      <c r="V341" s="125"/>
      <c r="W341" s="125"/>
      <c r="X341" s="125"/>
      <c r="Y341" s="125"/>
      <c r="Z341" s="125"/>
      <c r="AA341" s="125"/>
      <c r="AB341" s="125"/>
      <c r="AC341" s="125"/>
      <c r="AD341" s="125"/>
      <c r="AE341" s="125"/>
      <c r="AF341" s="125"/>
      <c r="AG341" s="125"/>
      <c r="AH341" s="125"/>
      <c r="AI341" s="125"/>
      <c r="AJ341" s="125"/>
      <c r="AK341" s="125"/>
      <c r="AL341" s="125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5"/>
      <c r="AW341" s="125"/>
    </row>
    <row r="342" spans="1:49" x14ac:dyDescent="0.3">
      <c r="A342" s="131"/>
      <c r="F342" s="125"/>
      <c r="G342" s="125"/>
      <c r="H342" s="125"/>
      <c r="I342" s="125"/>
      <c r="J342" s="125"/>
      <c r="K342" s="125"/>
      <c r="L342" s="125"/>
      <c r="M342" s="125"/>
      <c r="N342" s="125"/>
      <c r="O342" s="125"/>
      <c r="P342" s="125"/>
      <c r="Q342" s="125"/>
      <c r="R342" s="125"/>
      <c r="S342" s="125"/>
      <c r="T342" s="125"/>
      <c r="U342" s="125"/>
      <c r="V342" s="125"/>
      <c r="W342" s="125"/>
      <c r="X342" s="125"/>
      <c r="Y342" s="125"/>
      <c r="Z342" s="125"/>
      <c r="AA342" s="125"/>
      <c r="AB342" s="125"/>
      <c r="AC342" s="125"/>
      <c r="AD342" s="125"/>
      <c r="AE342" s="125"/>
      <c r="AF342" s="125"/>
      <c r="AG342" s="125"/>
      <c r="AH342" s="125"/>
      <c r="AI342" s="125"/>
      <c r="AJ342" s="125"/>
      <c r="AK342" s="125"/>
      <c r="AL342" s="125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5"/>
      <c r="AW342" s="125"/>
    </row>
    <row r="343" spans="1:49" x14ac:dyDescent="0.3">
      <c r="A343" s="131"/>
      <c r="F343" s="125"/>
      <c r="G343" s="125"/>
      <c r="H343" s="125"/>
      <c r="I343" s="125"/>
      <c r="J343" s="125"/>
      <c r="K343" s="125"/>
      <c r="L343" s="125"/>
      <c r="M343" s="125"/>
      <c r="N343" s="125"/>
      <c r="O343" s="125"/>
      <c r="P343" s="125"/>
      <c r="Q343" s="125"/>
      <c r="R343" s="125"/>
      <c r="S343" s="125"/>
      <c r="T343" s="125"/>
      <c r="U343" s="125"/>
      <c r="V343" s="125"/>
      <c r="W343" s="125"/>
      <c r="X343" s="125"/>
      <c r="Y343" s="125"/>
      <c r="Z343" s="125"/>
      <c r="AA343" s="125"/>
      <c r="AB343" s="125"/>
      <c r="AC343" s="125"/>
      <c r="AD343" s="125"/>
      <c r="AE343" s="125"/>
      <c r="AF343" s="125"/>
      <c r="AG343" s="125"/>
      <c r="AH343" s="125"/>
      <c r="AI343" s="125"/>
      <c r="AJ343" s="125"/>
      <c r="AK343" s="125"/>
      <c r="AL343" s="125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5"/>
      <c r="AW343" s="125"/>
    </row>
    <row r="344" spans="1:49" x14ac:dyDescent="0.3">
      <c r="A344" s="131"/>
      <c r="F344" s="125"/>
      <c r="G344" s="125"/>
      <c r="H344" s="125"/>
      <c r="I344" s="125"/>
      <c r="J344" s="125"/>
      <c r="K344" s="125"/>
      <c r="L344" s="125"/>
      <c r="M344" s="125"/>
      <c r="N344" s="125"/>
      <c r="O344" s="125"/>
      <c r="P344" s="125"/>
      <c r="Q344" s="125"/>
      <c r="R344" s="125"/>
      <c r="S344" s="125"/>
      <c r="T344" s="125"/>
      <c r="U344" s="125"/>
      <c r="V344" s="125"/>
      <c r="W344" s="125"/>
      <c r="X344" s="125"/>
      <c r="Y344" s="125"/>
      <c r="Z344" s="125"/>
      <c r="AA344" s="125"/>
      <c r="AB344" s="125"/>
      <c r="AC344" s="125"/>
      <c r="AD344" s="125"/>
      <c r="AE344" s="125"/>
      <c r="AF344" s="125"/>
      <c r="AG344" s="125"/>
      <c r="AH344" s="125"/>
      <c r="AI344" s="125"/>
      <c r="AJ344" s="125"/>
      <c r="AK344" s="125"/>
      <c r="AL344" s="125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5"/>
      <c r="AW344" s="125"/>
    </row>
    <row r="345" spans="1:49" x14ac:dyDescent="0.3">
      <c r="A345" s="131"/>
      <c r="F345" s="125"/>
      <c r="G345" s="125"/>
      <c r="H345" s="125"/>
      <c r="I345" s="125"/>
      <c r="J345" s="125"/>
      <c r="K345" s="125"/>
      <c r="L345" s="125"/>
      <c r="M345" s="125"/>
      <c r="N345" s="125"/>
      <c r="O345" s="125"/>
      <c r="P345" s="125"/>
      <c r="Q345" s="125"/>
      <c r="R345" s="125"/>
      <c r="S345" s="125"/>
      <c r="T345" s="125"/>
      <c r="U345" s="125"/>
      <c r="V345" s="125"/>
      <c r="W345" s="125"/>
      <c r="X345" s="125"/>
      <c r="Y345" s="125"/>
      <c r="Z345" s="125"/>
      <c r="AA345" s="125"/>
      <c r="AB345" s="125"/>
      <c r="AC345" s="125"/>
      <c r="AD345" s="125"/>
      <c r="AE345" s="125"/>
      <c r="AF345" s="125"/>
      <c r="AG345" s="125"/>
      <c r="AH345" s="125"/>
      <c r="AI345" s="125"/>
      <c r="AJ345" s="125"/>
      <c r="AK345" s="125"/>
      <c r="AL345" s="125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5"/>
      <c r="AW345" s="125"/>
    </row>
    <row r="346" spans="1:49" x14ac:dyDescent="0.3">
      <c r="A346" s="131"/>
      <c r="F346" s="125"/>
      <c r="G346" s="125"/>
      <c r="H346" s="125"/>
      <c r="I346" s="125"/>
      <c r="J346" s="125"/>
      <c r="K346" s="125"/>
      <c r="L346" s="125"/>
      <c r="M346" s="125"/>
      <c r="N346" s="125"/>
      <c r="O346" s="125"/>
      <c r="P346" s="125"/>
      <c r="Q346" s="125"/>
      <c r="R346" s="125"/>
      <c r="S346" s="125"/>
      <c r="T346" s="125"/>
      <c r="U346" s="125"/>
      <c r="V346" s="125"/>
      <c r="W346" s="125"/>
      <c r="X346" s="125"/>
      <c r="Y346" s="125"/>
      <c r="Z346" s="125"/>
      <c r="AA346" s="125"/>
      <c r="AB346" s="125"/>
      <c r="AC346" s="125"/>
      <c r="AD346" s="125"/>
      <c r="AE346" s="125"/>
      <c r="AF346" s="125"/>
      <c r="AG346" s="125"/>
      <c r="AH346" s="125"/>
      <c r="AI346" s="125"/>
      <c r="AJ346" s="125"/>
      <c r="AK346" s="125"/>
      <c r="AL346" s="125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5"/>
      <c r="AW346" s="125"/>
    </row>
    <row r="347" spans="1:49" x14ac:dyDescent="0.3">
      <c r="A347" s="131"/>
      <c r="F347" s="125"/>
      <c r="G347" s="125"/>
      <c r="H347" s="125"/>
      <c r="I347" s="125"/>
      <c r="J347" s="125"/>
      <c r="K347" s="125"/>
      <c r="L347" s="125"/>
      <c r="M347" s="125"/>
      <c r="N347" s="125"/>
      <c r="O347" s="125"/>
      <c r="P347" s="125"/>
      <c r="Q347" s="125"/>
      <c r="R347" s="125"/>
      <c r="S347" s="125"/>
      <c r="T347" s="125"/>
      <c r="U347" s="125"/>
      <c r="V347" s="125"/>
      <c r="W347" s="125"/>
      <c r="X347" s="125"/>
      <c r="Y347" s="125"/>
      <c r="Z347" s="125"/>
      <c r="AA347" s="125"/>
      <c r="AB347" s="125"/>
      <c r="AC347" s="125"/>
      <c r="AD347" s="125"/>
      <c r="AE347" s="125"/>
      <c r="AF347" s="125"/>
      <c r="AG347" s="125"/>
      <c r="AH347" s="125"/>
      <c r="AI347" s="125"/>
      <c r="AJ347" s="125"/>
      <c r="AK347" s="125"/>
      <c r="AL347" s="125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5"/>
      <c r="AW347" s="125"/>
    </row>
    <row r="348" spans="1:49" x14ac:dyDescent="0.3">
      <c r="A348" s="131"/>
      <c r="F348" s="125"/>
      <c r="G348" s="125"/>
      <c r="H348" s="125"/>
      <c r="I348" s="125"/>
      <c r="J348" s="125"/>
      <c r="K348" s="125"/>
      <c r="L348" s="125"/>
      <c r="M348" s="125"/>
      <c r="N348" s="125"/>
      <c r="O348" s="125"/>
      <c r="P348" s="125"/>
      <c r="Q348" s="125"/>
      <c r="R348" s="125"/>
      <c r="S348" s="125"/>
      <c r="T348" s="125"/>
      <c r="U348" s="125"/>
      <c r="V348" s="125"/>
      <c r="W348" s="125"/>
      <c r="X348" s="125"/>
      <c r="Y348" s="125"/>
      <c r="Z348" s="125"/>
      <c r="AA348" s="125"/>
      <c r="AB348" s="125"/>
      <c r="AC348" s="125"/>
      <c r="AD348" s="125"/>
      <c r="AE348" s="125"/>
      <c r="AF348" s="125"/>
      <c r="AG348" s="125"/>
      <c r="AH348" s="125"/>
      <c r="AI348" s="125"/>
      <c r="AJ348" s="125"/>
      <c r="AK348" s="125"/>
      <c r="AL348" s="125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5"/>
      <c r="AW348" s="125"/>
    </row>
    <row r="349" spans="1:49" x14ac:dyDescent="0.3">
      <c r="A349" s="131"/>
      <c r="F349" s="125"/>
      <c r="G349" s="125"/>
      <c r="H349" s="125"/>
      <c r="I349" s="125"/>
      <c r="J349" s="125"/>
      <c r="K349" s="125"/>
      <c r="L349" s="125"/>
      <c r="M349" s="125"/>
      <c r="N349" s="125"/>
      <c r="O349" s="125"/>
      <c r="P349" s="125"/>
      <c r="Q349" s="125"/>
      <c r="R349" s="125"/>
      <c r="S349" s="125"/>
      <c r="T349" s="125"/>
      <c r="U349" s="125"/>
      <c r="V349" s="125"/>
      <c r="W349" s="125"/>
      <c r="X349" s="125"/>
      <c r="Y349" s="125"/>
      <c r="Z349" s="125"/>
      <c r="AA349" s="125"/>
      <c r="AB349" s="125"/>
      <c r="AC349" s="125"/>
      <c r="AD349" s="125"/>
      <c r="AE349" s="125"/>
      <c r="AF349" s="125"/>
      <c r="AG349" s="125"/>
      <c r="AH349" s="125"/>
      <c r="AI349" s="125"/>
      <c r="AJ349" s="125"/>
      <c r="AK349" s="125"/>
      <c r="AL349" s="125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5"/>
      <c r="AW349" s="125"/>
    </row>
    <row r="350" spans="1:49" x14ac:dyDescent="0.3">
      <c r="A350" s="131"/>
      <c r="F350" s="125"/>
      <c r="G350" s="125"/>
      <c r="H350" s="125"/>
      <c r="I350" s="125"/>
      <c r="J350" s="125"/>
      <c r="K350" s="125"/>
      <c r="L350" s="125"/>
      <c r="M350" s="125"/>
      <c r="N350" s="125"/>
      <c r="O350" s="125"/>
      <c r="P350" s="125"/>
      <c r="Q350" s="125"/>
      <c r="R350" s="125"/>
      <c r="S350" s="125"/>
      <c r="T350" s="125"/>
      <c r="U350" s="125"/>
      <c r="V350" s="125"/>
      <c r="W350" s="125"/>
      <c r="X350" s="125"/>
      <c r="Y350" s="125"/>
      <c r="Z350" s="125"/>
      <c r="AA350" s="125"/>
      <c r="AB350" s="125"/>
      <c r="AC350" s="125"/>
      <c r="AD350" s="125"/>
      <c r="AE350" s="125"/>
      <c r="AF350" s="125"/>
      <c r="AG350" s="125"/>
      <c r="AH350" s="125"/>
      <c r="AI350" s="125"/>
      <c r="AJ350" s="125"/>
      <c r="AK350" s="125"/>
      <c r="AL350" s="125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5"/>
      <c r="AW350" s="125"/>
    </row>
    <row r="351" spans="1:49" x14ac:dyDescent="0.3">
      <c r="A351" s="131"/>
      <c r="F351" s="125"/>
      <c r="G351" s="125"/>
      <c r="H351" s="125"/>
      <c r="I351" s="125"/>
      <c r="J351" s="125"/>
      <c r="K351" s="125"/>
      <c r="L351" s="125"/>
      <c r="M351" s="125"/>
      <c r="N351" s="125"/>
      <c r="O351" s="125"/>
      <c r="P351" s="125"/>
      <c r="Q351" s="125"/>
      <c r="R351" s="125"/>
      <c r="S351" s="125"/>
      <c r="T351" s="125"/>
      <c r="U351" s="125"/>
      <c r="V351" s="125"/>
      <c r="W351" s="125"/>
      <c r="X351" s="125"/>
      <c r="Y351" s="125"/>
      <c r="Z351" s="125"/>
      <c r="AA351" s="125"/>
      <c r="AB351" s="125"/>
      <c r="AC351" s="125"/>
      <c r="AD351" s="125"/>
      <c r="AE351" s="125"/>
      <c r="AF351" s="125"/>
      <c r="AG351" s="125"/>
      <c r="AH351" s="125"/>
      <c r="AI351" s="125"/>
      <c r="AJ351" s="125"/>
      <c r="AK351" s="125"/>
      <c r="AL351" s="125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5"/>
      <c r="AW351" s="125"/>
    </row>
    <row r="352" spans="1:49" x14ac:dyDescent="0.3">
      <c r="A352" s="131"/>
      <c r="F352" s="125"/>
      <c r="G352" s="125"/>
      <c r="H352" s="125"/>
      <c r="I352" s="125"/>
      <c r="J352" s="125"/>
      <c r="K352" s="125"/>
      <c r="L352" s="125"/>
      <c r="M352" s="125"/>
      <c r="N352" s="125"/>
      <c r="O352" s="125"/>
      <c r="P352" s="125"/>
      <c r="Q352" s="125"/>
      <c r="R352" s="125"/>
      <c r="S352" s="125"/>
      <c r="T352" s="125"/>
      <c r="U352" s="125"/>
      <c r="V352" s="125"/>
      <c r="W352" s="125"/>
      <c r="X352" s="125"/>
      <c r="Y352" s="125"/>
      <c r="Z352" s="125"/>
      <c r="AA352" s="125"/>
      <c r="AB352" s="125"/>
      <c r="AC352" s="125"/>
      <c r="AD352" s="125"/>
      <c r="AE352" s="125"/>
      <c r="AF352" s="125"/>
      <c r="AG352" s="125"/>
      <c r="AH352" s="125"/>
      <c r="AI352" s="125"/>
      <c r="AJ352" s="125"/>
      <c r="AK352" s="125"/>
      <c r="AL352" s="125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5"/>
      <c r="AW352" s="125"/>
    </row>
    <row r="353" spans="1:49" x14ac:dyDescent="0.3">
      <c r="A353" s="131"/>
      <c r="F353" s="125"/>
      <c r="G353" s="125"/>
      <c r="H353" s="125"/>
      <c r="I353" s="125"/>
      <c r="J353" s="125"/>
      <c r="K353" s="125"/>
      <c r="L353" s="125"/>
      <c r="M353" s="125"/>
      <c r="N353" s="125"/>
      <c r="O353" s="125"/>
      <c r="P353" s="125"/>
      <c r="Q353" s="125"/>
      <c r="R353" s="125"/>
      <c r="S353" s="125"/>
      <c r="T353" s="125"/>
      <c r="U353" s="125"/>
      <c r="V353" s="125"/>
      <c r="W353" s="125"/>
      <c r="X353" s="125"/>
      <c r="Y353" s="125"/>
      <c r="Z353" s="125"/>
      <c r="AA353" s="125"/>
      <c r="AB353" s="125"/>
      <c r="AC353" s="125"/>
      <c r="AD353" s="125"/>
      <c r="AE353" s="125"/>
      <c r="AF353" s="125"/>
      <c r="AG353" s="125"/>
      <c r="AH353" s="125"/>
      <c r="AI353" s="125"/>
      <c r="AJ353" s="125"/>
      <c r="AK353" s="125"/>
      <c r="AL353" s="125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5"/>
      <c r="AW353" s="125"/>
    </row>
    <row r="354" spans="1:49" x14ac:dyDescent="0.3">
      <c r="A354" s="131"/>
      <c r="F354" s="125"/>
      <c r="G354" s="125"/>
      <c r="H354" s="125"/>
      <c r="I354" s="125"/>
      <c r="J354" s="125"/>
      <c r="K354" s="125"/>
      <c r="L354" s="125"/>
      <c r="M354" s="125"/>
      <c r="N354" s="125"/>
      <c r="O354" s="125"/>
      <c r="P354" s="125"/>
      <c r="Q354" s="125"/>
      <c r="R354" s="125"/>
      <c r="S354" s="125"/>
      <c r="T354" s="125"/>
      <c r="U354" s="125"/>
      <c r="V354" s="125"/>
      <c r="W354" s="125"/>
      <c r="X354" s="125"/>
      <c r="Y354" s="125"/>
      <c r="Z354" s="125"/>
      <c r="AA354" s="125"/>
      <c r="AB354" s="125"/>
      <c r="AC354" s="125"/>
      <c r="AD354" s="125"/>
      <c r="AE354" s="125"/>
      <c r="AF354" s="125"/>
      <c r="AG354" s="125"/>
      <c r="AH354" s="125"/>
      <c r="AI354" s="125"/>
      <c r="AJ354" s="125"/>
      <c r="AK354" s="125"/>
      <c r="AL354" s="125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5"/>
      <c r="AW354" s="125"/>
    </row>
    <row r="355" spans="1:49" x14ac:dyDescent="0.3">
      <c r="A355" s="131"/>
      <c r="F355" s="125"/>
      <c r="G355" s="125"/>
      <c r="H355" s="125"/>
      <c r="I355" s="125"/>
      <c r="J355" s="125"/>
      <c r="K355" s="125"/>
      <c r="L355" s="125"/>
      <c r="M355" s="125"/>
      <c r="N355" s="125"/>
      <c r="O355" s="125"/>
      <c r="P355" s="125"/>
      <c r="Q355" s="125"/>
      <c r="R355" s="125"/>
      <c r="S355" s="125"/>
      <c r="T355" s="125"/>
      <c r="U355" s="125"/>
      <c r="V355" s="125"/>
      <c r="W355" s="125"/>
      <c r="X355" s="125"/>
      <c r="Y355" s="125"/>
      <c r="Z355" s="125"/>
      <c r="AA355" s="125"/>
      <c r="AB355" s="125"/>
      <c r="AC355" s="125"/>
      <c r="AD355" s="125"/>
      <c r="AE355" s="125"/>
      <c r="AF355" s="125"/>
      <c r="AG355" s="125"/>
      <c r="AH355" s="125"/>
      <c r="AI355" s="125"/>
      <c r="AJ355" s="125"/>
      <c r="AK355" s="125"/>
      <c r="AL355" s="125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5"/>
      <c r="AW355" s="125"/>
    </row>
    <row r="356" spans="1:49" x14ac:dyDescent="0.3">
      <c r="A356" s="131"/>
      <c r="F356" s="125"/>
      <c r="G356" s="125"/>
      <c r="H356" s="125"/>
      <c r="I356" s="125"/>
      <c r="J356" s="125"/>
      <c r="K356" s="125"/>
      <c r="L356" s="125"/>
      <c r="M356" s="125"/>
      <c r="N356" s="125"/>
      <c r="O356" s="125"/>
      <c r="P356" s="125"/>
      <c r="Q356" s="125"/>
      <c r="R356" s="125"/>
      <c r="S356" s="125"/>
      <c r="T356" s="125"/>
      <c r="U356" s="125"/>
      <c r="V356" s="125"/>
      <c r="W356" s="125"/>
      <c r="X356" s="125"/>
      <c r="Y356" s="125"/>
      <c r="Z356" s="125"/>
      <c r="AA356" s="125"/>
      <c r="AB356" s="125"/>
      <c r="AC356" s="125"/>
      <c r="AD356" s="125"/>
      <c r="AE356" s="125"/>
      <c r="AF356" s="125"/>
      <c r="AG356" s="125"/>
      <c r="AH356" s="125"/>
      <c r="AI356" s="125"/>
      <c r="AJ356" s="125"/>
      <c r="AK356" s="125"/>
      <c r="AL356" s="125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5"/>
      <c r="AW356" s="125"/>
    </row>
    <row r="357" spans="1:49" x14ac:dyDescent="0.3">
      <c r="A357" s="131"/>
      <c r="F357" s="125"/>
      <c r="G357" s="125"/>
      <c r="H357" s="125"/>
      <c r="I357" s="125"/>
      <c r="J357" s="125"/>
      <c r="K357" s="125"/>
      <c r="L357" s="125"/>
      <c r="M357" s="125"/>
      <c r="N357" s="125"/>
      <c r="O357" s="125"/>
      <c r="P357" s="125"/>
      <c r="Q357" s="125"/>
      <c r="R357" s="125"/>
      <c r="S357" s="125"/>
      <c r="T357" s="125"/>
      <c r="U357" s="125"/>
      <c r="V357" s="125"/>
      <c r="W357" s="125"/>
      <c r="X357" s="125"/>
      <c r="Y357" s="125"/>
      <c r="Z357" s="125"/>
      <c r="AA357" s="125"/>
      <c r="AB357" s="125"/>
      <c r="AC357" s="125"/>
      <c r="AD357" s="125"/>
      <c r="AE357" s="125"/>
      <c r="AF357" s="125"/>
      <c r="AG357" s="125"/>
      <c r="AH357" s="125"/>
      <c r="AI357" s="125"/>
      <c r="AJ357" s="125"/>
      <c r="AK357" s="125"/>
      <c r="AL357" s="125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5"/>
      <c r="AW357" s="125"/>
    </row>
    <row r="358" spans="1:49" x14ac:dyDescent="0.3">
      <c r="A358" s="131"/>
      <c r="F358" s="125"/>
      <c r="G358" s="125"/>
      <c r="H358" s="125"/>
      <c r="I358" s="125"/>
      <c r="J358" s="125"/>
      <c r="K358" s="125"/>
      <c r="L358" s="125"/>
      <c r="M358" s="125"/>
      <c r="N358" s="125"/>
      <c r="O358" s="125"/>
      <c r="P358" s="125"/>
      <c r="Q358" s="125"/>
      <c r="R358" s="125"/>
      <c r="S358" s="125"/>
      <c r="T358" s="125"/>
      <c r="U358" s="125"/>
      <c r="V358" s="125"/>
      <c r="W358" s="125"/>
      <c r="X358" s="125"/>
      <c r="Y358" s="125"/>
      <c r="Z358" s="125"/>
      <c r="AA358" s="125"/>
      <c r="AB358" s="125"/>
      <c r="AC358" s="125"/>
      <c r="AD358" s="125"/>
      <c r="AE358" s="125"/>
      <c r="AF358" s="125"/>
      <c r="AG358" s="125"/>
      <c r="AH358" s="125"/>
      <c r="AI358" s="125"/>
      <c r="AJ358" s="125"/>
      <c r="AK358" s="125"/>
      <c r="AL358" s="125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5"/>
      <c r="AW358" s="125"/>
    </row>
    <row r="359" spans="1:49" x14ac:dyDescent="0.3">
      <c r="A359" s="131"/>
      <c r="F359" s="125"/>
      <c r="G359" s="125"/>
      <c r="H359" s="125"/>
      <c r="I359" s="125"/>
      <c r="J359" s="125"/>
      <c r="K359" s="125"/>
      <c r="L359" s="125"/>
      <c r="M359" s="125"/>
      <c r="N359" s="125"/>
      <c r="O359" s="125"/>
      <c r="P359" s="125"/>
      <c r="Q359" s="125"/>
      <c r="R359" s="125"/>
      <c r="S359" s="125"/>
      <c r="T359" s="125"/>
      <c r="U359" s="125"/>
      <c r="V359" s="125"/>
      <c r="W359" s="125"/>
      <c r="X359" s="125"/>
      <c r="Y359" s="125"/>
      <c r="Z359" s="125"/>
      <c r="AA359" s="125"/>
      <c r="AB359" s="125"/>
      <c r="AC359" s="125"/>
      <c r="AD359" s="125"/>
      <c r="AE359" s="125"/>
      <c r="AF359" s="125"/>
      <c r="AG359" s="125"/>
      <c r="AH359" s="125"/>
      <c r="AI359" s="125"/>
      <c r="AJ359" s="125"/>
      <c r="AK359" s="125"/>
      <c r="AL359" s="125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5"/>
      <c r="AW359" s="125"/>
    </row>
    <row r="360" spans="1:49" x14ac:dyDescent="0.3">
      <c r="A360" s="131"/>
      <c r="F360" s="125"/>
      <c r="G360" s="125"/>
      <c r="H360" s="125"/>
      <c r="I360" s="125"/>
      <c r="J360" s="125"/>
      <c r="K360" s="125"/>
      <c r="L360" s="125"/>
      <c r="M360" s="125"/>
      <c r="N360" s="125"/>
      <c r="O360" s="125"/>
      <c r="P360" s="125"/>
      <c r="Q360" s="125"/>
      <c r="R360" s="125"/>
      <c r="S360" s="125"/>
      <c r="T360" s="125"/>
      <c r="U360" s="125"/>
      <c r="V360" s="125"/>
      <c r="W360" s="125"/>
      <c r="X360" s="125"/>
      <c r="Y360" s="125"/>
      <c r="Z360" s="125"/>
      <c r="AA360" s="125"/>
      <c r="AB360" s="125"/>
      <c r="AC360" s="125"/>
      <c r="AD360" s="125"/>
      <c r="AE360" s="125"/>
      <c r="AF360" s="125"/>
      <c r="AG360" s="125"/>
      <c r="AH360" s="125"/>
      <c r="AI360" s="125"/>
      <c r="AJ360" s="125"/>
      <c r="AK360" s="125"/>
      <c r="AL360" s="125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5"/>
      <c r="AW360" s="125"/>
    </row>
    <row r="361" spans="1:49" x14ac:dyDescent="0.3">
      <c r="A361" s="131"/>
      <c r="F361" s="125"/>
      <c r="G361" s="125"/>
      <c r="H361" s="125"/>
      <c r="I361" s="125"/>
      <c r="J361" s="125"/>
      <c r="K361" s="125"/>
      <c r="L361" s="125"/>
      <c r="M361" s="125"/>
      <c r="N361" s="125"/>
      <c r="O361" s="125"/>
      <c r="P361" s="125"/>
      <c r="Q361" s="125"/>
      <c r="R361" s="125"/>
      <c r="S361" s="125"/>
      <c r="T361" s="125"/>
      <c r="U361" s="125"/>
      <c r="V361" s="125"/>
      <c r="W361" s="125"/>
      <c r="X361" s="125"/>
      <c r="Y361" s="125"/>
      <c r="Z361" s="125"/>
      <c r="AA361" s="125"/>
      <c r="AB361" s="125"/>
      <c r="AC361" s="125"/>
      <c r="AD361" s="125"/>
      <c r="AE361" s="125"/>
      <c r="AF361" s="125"/>
      <c r="AG361" s="125"/>
      <c r="AH361" s="125"/>
      <c r="AI361" s="125"/>
      <c r="AJ361" s="125"/>
      <c r="AK361" s="125"/>
      <c r="AL361" s="125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5"/>
      <c r="AW361" s="125"/>
    </row>
    <row r="362" spans="1:49" x14ac:dyDescent="0.3">
      <c r="A362" s="131"/>
      <c r="F362" s="125"/>
      <c r="G362" s="125"/>
      <c r="H362" s="125"/>
      <c r="I362" s="125"/>
      <c r="J362" s="125"/>
      <c r="K362" s="125"/>
      <c r="L362" s="125"/>
      <c r="M362" s="125"/>
      <c r="N362" s="125"/>
      <c r="O362" s="125"/>
      <c r="P362" s="125"/>
      <c r="Q362" s="125"/>
      <c r="R362" s="125"/>
      <c r="S362" s="125"/>
      <c r="T362" s="125"/>
      <c r="U362" s="125"/>
      <c r="V362" s="125"/>
      <c r="W362" s="125"/>
      <c r="X362" s="125"/>
      <c r="Y362" s="125"/>
      <c r="Z362" s="125"/>
      <c r="AA362" s="125"/>
      <c r="AB362" s="125"/>
      <c r="AC362" s="125"/>
      <c r="AD362" s="125"/>
      <c r="AE362" s="125"/>
      <c r="AF362" s="125"/>
      <c r="AG362" s="125"/>
      <c r="AH362" s="125"/>
      <c r="AI362" s="125"/>
      <c r="AJ362" s="125"/>
      <c r="AK362" s="125"/>
      <c r="AL362" s="125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5"/>
      <c r="AW362" s="125"/>
    </row>
    <row r="363" spans="1:49" x14ac:dyDescent="0.3">
      <c r="A363" s="131"/>
      <c r="F363" s="125"/>
      <c r="G363" s="125"/>
      <c r="H363" s="125"/>
      <c r="I363" s="125"/>
      <c r="J363" s="125"/>
      <c r="K363" s="125"/>
      <c r="L363" s="125"/>
      <c r="M363" s="125"/>
      <c r="N363" s="125"/>
      <c r="O363" s="125"/>
      <c r="P363" s="125"/>
      <c r="Q363" s="125"/>
      <c r="R363" s="125"/>
      <c r="S363" s="125"/>
      <c r="T363" s="125"/>
      <c r="U363" s="125"/>
      <c r="V363" s="125"/>
      <c r="W363" s="125"/>
      <c r="X363" s="125"/>
      <c r="Y363" s="125"/>
      <c r="Z363" s="125"/>
      <c r="AA363" s="125"/>
      <c r="AB363" s="125"/>
      <c r="AC363" s="125"/>
      <c r="AD363" s="125"/>
      <c r="AE363" s="125"/>
      <c r="AF363" s="125"/>
      <c r="AG363" s="125"/>
      <c r="AH363" s="125"/>
      <c r="AI363" s="125"/>
      <c r="AJ363" s="125"/>
      <c r="AK363" s="125"/>
      <c r="AL363" s="125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5"/>
      <c r="AW363" s="125"/>
    </row>
    <row r="364" spans="1:49" x14ac:dyDescent="0.3">
      <c r="A364" s="131"/>
      <c r="F364" s="125"/>
      <c r="G364" s="125"/>
      <c r="H364" s="125"/>
      <c r="I364" s="125"/>
      <c r="J364" s="125"/>
      <c r="K364" s="125"/>
      <c r="L364" s="125"/>
      <c r="M364" s="125"/>
      <c r="N364" s="125"/>
      <c r="O364" s="125"/>
      <c r="P364" s="125"/>
      <c r="Q364" s="125"/>
      <c r="R364" s="125"/>
      <c r="S364" s="125"/>
      <c r="T364" s="125"/>
      <c r="U364" s="125"/>
      <c r="V364" s="125"/>
      <c r="W364" s="125"/>
      <c r="X364" s="125"/>
      <c r="Y364" s="125"/>
      <c r="Z364" s="125"/>
      <c r="AA364" s="125"/>
      <c r="AB364" s="125"/>
      <c r="AC364" s="125"/>
      <c r="AD364" s="125"/>
      <c r="AE364" s="125"/>
      <c r="AF364" s="125"/>
      <c r="AG364" s="125"/>
      <c r="AH364" s="125"/>
      <c r="AI364" s="125"/>
      <c r="AJ364" s="125"/>
      <c r="AK364" s="125"/>
      <c r="AL364" s="125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5"/>
      <c r="AW364" s="125"/>
    </row>
    <row r="365" spans="1:49" x14ac:dyDescent="0.3">
      <c r="A365" s="131"/>
      <c r="F365" s="125"/>
      <c r="G365" s="125"/>
      <c r="H365" s="125"/>
      <c r="I365" s="125"/>
      <c r="J365" s="125"/>
      <c r="K365" s="125"/>
      <c r="L365" s="125"/>
      <c r="M365" s="125"/>
      <c r="N365" s="125"/>
      <c r="O365" s="125"/>
      <c r="P365" s="125"/>
      <c r="Q365" s="125"/>
      <c r="R365" s="125"/>
      <c r="S365" s="125"/>
      <c r="T365" s="125"/>
      <c r="U365" s="125"/>
      <c r="V365" s="125"/>
      <c r="W365" s="125"/>
      <c r="X365" s="125"/>
      <c r="Y365" s="125"/>
      <c r="Z365" s="125"/>
      <c r="AA365" s="125"/>
      <c r="AB365" s="125"/>
      <c r="AC365" s="125"/>
      <c r="AD365" s="125"/>
      <c r="AE365" s="125"/>
      <c r="AF365" s="125"/>
      <c r="AG365" s="125"/>
      <c r="AH365" s="125"/>
      <c r="AI365" s="125"/>
      <c r="AJ365" s="125"/>
      <c r="AK365" s="125"/>
      <c r="AL365" s="125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5"/>
      <c r="AW365" s="125"/>
    </row>
    <row r="366" spans="1:49" x14ac:dyDescent="0.3">
      <c r="A366" s="131"/>
      <c r="F366" s="125"/>
      <c r="G366" s="125"/>
      <c r="H366" s="125"/>
      <c r="I366" s="125"/>
      <c r="J366" s="125"/>
      <c r="K366" s="125"/>
      <c r="L366" s="125"/>
      <c r="M366" s="125"/>
      <c r="N366" s="125"/>
      <c r="O366" s="125"/>
      <c r="P366" s="125"/>
      <c r="Q366" s="125"/>
      <c r="R366" s="125"/>
      <c r="S366" s="125"/>
      <c r="T366" s="125"/>
      <c r="U366" s="125"/>
      <c r="V366" s="125"/>
      <c r="W366" s="125"/>
      <c r="X366" s="125"/>
      <c r="Y366" s="125"/>
      <c r="Z366" s="125"/>
      <c r="AA366" s="125"/>
      <c r="AB366" s="125"/>
      <c r="AC366" s="125"/>
      <c r="AD366" s="125"/>
      <c r="AE366" s="125"/>
      <c r="AF366" s="125"/>
      <c r="AG366" s="125"/>
      <c r="AH366" s="125"/>
      <c r="AI366" s="125"/>
      <c r="AJ366" s="125"/>
      <c r="AK366" s="125"/>
      <c r="AL366" s="125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5"/>
      <c r="AW366" s="125"/>
    </row>
    <row r="367" spans="1:49" x14ac:dyDescent="0.3">
      <c r="A367" s="131"/>
      <c r="F367" s="125"/>
      <c r="G367" s="125"/>
      <c r="H367" s="125"/>
      <c r="I367" s="125"/>
      <c r="J367" s="125"/>
      <c r="K367" s="125"/>
      <c r="L367" s="125"/>
      <c r="M367" s="125"/>
      <c r="N367" s="125"/>
      <c r="O367" s="125"/>
      <c r="P367" s="125"/>
      <c r="Q367" s="125"/>
      <c r="R367" s="125"/>
      <c r="S367" s="125"/>
      <c r="T367" s="125"/>
      <c r="U367" s="125"/>
      <c r="V367" s="125"/>
      <c r="W367" s="125"/>
      <c r="X367" s="125"/>
      <c r="Y367" s="125"/>
      <c r="Z367" s="125"/>
      <c r="AA367" s="125"/>
      <c r="AB367" s="125"/>
      <c r="AC367" s="125"/>
      <c r="AD367" s="125"/>
      <c r="AE367" s="125"/>
      <c r="AF367" s="125"/>
      <c r="AG367" s="125"/>
      <c r="AH367" s="125"/>
      <c r="AI367" s="125"/>
      <c r="AJ367" s="125"/>
      <c r="AK367" s="125"/>
      <c r="AL367" s="125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5"/>
      <c r="AW367" s="125"/>
    </row>
    <row r="368" spans="1:49" x14ac:dyDescent="0.3">
      <c r="A368" s="131"/>
      <c r="F368" s="125"/>
      <c r="G368" s="125"/>
      <c r="H368" s="125"/>
      <c r="I368" s="125"/>
      <c r="J368" s="125"/>
      <c r="K368" s="125"/>
      <c r="L368" s="125"/>
      <c r="M368" s="125"/>
      <c r="N368" s="125"/>
      <c r="O368" s="125"/>
      <c r="P368" s="125"/>
      <c r="Q368" s="125"/>
      <c r="R368" s="125"/>
      <c r="S368" s="125"/>
      <c r="T368" s="125"/>
      <c r="U368" s="125"/>
      <c r="V368" s="125"/>
      <c r="W368" s="125"/>
      <c r="X368" s="125"/>
      <c r="Y368" s="125"/>
      <c r="Z368" s="125"/>
      <c r="AA368" s="125"/>
      <c r="AB368" s="125"/>
      <c r="AC368" s="125"/>
      <c r="AD368" s="125"/>
      <c r="AE368" s="125"/>
      <c r="AF368" s="125"/>
      <c r="AG368" s="125"/>
      <c r="AH368" s="125"/>
      <c r="AI368" s="125"/>
      <c r="AJ368" s="125"/>
      <c r="AK368" s="125"/>
      <c r="AL368" s="125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5"/>
      <c r="AW368" s="125"/>
    </row>
    <row r="369" spans="1:49" x14ac:dyDescent="0.3">
      <c r="A369" s="131"/>
      <c r="F369" s="125"/>
      <c r="G369" s="125"/>
      <c r="H369" s="125"/>
      <c r="I369" s="125"/>
      <c r="J369" s="125"/>
      <c r="K369" s="125"/>
      <c r="L369" s="125"/>
      <c r="M369" s="125"/>
      <c r="N369" s="125"/>
      <c r="O369" s="125"/>
      <c r="P369" s="125"/>
      <c r="Q369" s="125"/>
      <c r="R369" s="125"/>
      <c r="S369" s="125"/>
      <c r="T369" s="125"/>
      <c r="U369" s="125"/>
      <c r="V369" s="125"/>
      <c r="W369" s="125"/>
      <c r="X369" s="125"/>
      <c r="Y369" s="125"/>
      <c r="Z369" s="125"/>
      <c r="AA369" s="125"/>
      <c r="AB369" s="125"/>
      <c r="AC369" s="125"/>
      <c r="AD369" s="125"/>
      <c r="AE369" s="125"/>
      <c r="AF369" s="125"/>
      <c r="AG369" s="125"/>
      <c r="AH369" s="125"/>
      <c r="AI369" s="125"/>
      <c r="AJ369" s="125"/>
      <c r="AK369" s="125"/>
      <c r="AL369" s="125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5"/>
      <c r="AW369" s="125"/>
    </row>
    <row r="370" spans="1:49" x14ac:dyDescent="0.3">
      <c r="A370" s="131"/>
      <c r="F370" s="125"/>
      <c r="G370" s="125"/>
      <c r="H370" s="125"/>
      <c r="I370" s="125"/>
      <c r="J370" s="125"/>
      <c r="K370" s="125"/>
      <c r="L370" s="125"/>
      <c r="M370" s="125"/>
      <c r="N370" s="125"/>
      <c r="O370" s="125"/>
      <c r="P370" s="125"/>
      <c r="Q370" s="125"/>
      <c r="R370" s="125"/>
      <c r="S370" s="125"/>
      <c r="T370" s="125"/>
      <c r="U370" s="125"/>
      <c r="V370" s="125"/>
      <c r="W370" s="125"/>
      <c r="X370" s="125"/>
      <c r="Y370" s="125"/>
      <c r="Z370" s="125"/>
      <c r="AA370" s="125"/>
      <c r="AB370" s="125"/>
      <c r="AC370" s="125"/>
      <c r="AD370" s="125"/>
      <c r="AE370" s="125"/>
      <c r="AF370" s="125"/>
      <c r="AG370" s="125"/>
      <c r="AH370" s="125"/>
      <c r="AI370" s="125"/>
      <c r="AJ370" s="125"/>
      <c r="AK370" s="125"/>
      <c r="AL370" s="125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5"/>
      <c r="AW370" s="125"/>
    </row>
    <row r="371" spans="1:49" x14ac:dyDescent="0.3">
      <c r="A371" s="131"/>
      <c r="F371" s="125"/>
      <c r="G371" s="125"/>
      <c r="H371" s="125"/>
      <c r="I371" s="125"/>
      <c r="J371" s="125"/>
      <c r="K371" s="125"/>
      <c r="L371" s="125"/>
      <c r="M371" s="125"/>
      <c r="N371" s="125"/>
      <c r="O371" s="125"/>
      <c r="P371" s="125"/>
      <c r="Q371" s="125"/>
      <c r="R371" s="125"/>
      <c r="S371" s="125"/>
      <c r="T371" s="125"/>
      <c r="U371" s="125"/>
      <c r="V371" s="125"/>
      <c r="W371" s="125"/>
      <c r="X371" s="125"/>
      <c r="Y371" s="125"/>
      <c r="Z371" s="125"/>
      <c r="AA371" s="125"/>
      <c r="AB371" s="125"/>
      <c r="AC371" s="125"/>
      <c r="AD371" s="125"/>
      <c r="AE371" s="125"/>
      <c r="AF371" s="125"/>
      <c r="AG371" s="125"/>
      <c r="AH371" s="125"/>
      <c r="AI371" s="125"/>
      <c r="AJ371" s="125"/>
      <c r="AK371" s="125"/>
      <c r="AL371" s="125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5"/>
      <c r="AW371" s="125"/>
    </row>
    <row r="372" spans="1:49" x14ac:dyDescent="0.3">
      <c r="A372" s="131"/>
      <c r="F372" s="125"/>
      <c r="G372" s="125"/>
      <c r="H372" s="125"/>
      <c r="I372" s="125"/>
      <c r="J372" s="125"/>
      <c r="K372" s="125"/>
      <c r="L372" s="125"/>
      <c r="M372" s="125"/>
      <c r="N372" s="125"/>
      <c r="O372" s="125"/>
      <c r="P372" s="125"/>
      <c r="Q372" s="125"/>
      <c r="R372" s="125"/>
      <c r="S372" s="125"/>
      <c r="T372" s="125"/>
      <c r="U372" s="125"/>
      <c r="V372" s="125"/>
      <c r="W372" s="125"/>
      <c r="X372" s="125"/>
      <c r="Y372" s="125"/>
      <c r="Z372" s="125"/>
      <c r="AA372" s="125"/>
      <c r="AB372" s="125"/>
      <c r="AC372" s="125"/>
      <c r="AD372" s="125"/>
      <c r="AE372" s="125"/>
      <c r="AF372" s="125"/>
      <c r="AG372" s="125"/>
      <c r="AH372" s="125"/>
      <c r="AI372" s="125"/>
      <c r="AJ372" s="125"/>
      <c r="AK372" s="125"/>
      <c r="AL372" s="125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5"/>
      <c r="AW372" s="125"/>
    </row>
    <row r="373" spans="1:49" x14ac:dyDescent="0.3">
      <c r="A373" s="131"/>
      <c r="F373" s="125"/>
      <c r="G373" s="125"/>
      <c r="H373" s="125"/>
      <c r="I373" s="125"/>
      <c r="J373" s="125"/>
      <c r="K373" s="125"/>
      <c r="L373" s="125"/>
      <c r="M373" s="125"/>
      <c r="N373" s="125"/>
      <c r="O373" s="125"/>
      <c r="P373" s="125"/>
      <c r="Q373" s="125"/>
      <c r="R373" s="125"/>
      <c r="S373" s="125"/>
      <c r="T373" s="125"/>
      <c r="U373" s="125"/>
      <c r="V373" s="125"/>
      <c r="W373" s="125"/>
      <c r="X373" s="125"/>
      <c r="Y373" s="125"/>
      <c r="Z373" s="125"/>
      <c r="AA373" s="125"/>
      <c r="AB373" s="125"/>
      <c r="AC373" s="125"/>
      <c r="AD373" s="125"/>
      <c r="AE373" s="125"/>
      <c r="AF373" s="125"/>
      <c r="AG373" s="125"/>
      <c r="AH373" s="125"/>
      <c r="AI373" s="125"/>
      <c r="AJ373" s="125"/>
      <c r="AK373" s="125"/>
      <c r="AL373" s="125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5"/>
      <c r="AW373" s="125"/>
    </row>
    <row r="374" spans="1:49" x14ac:dyDescent="0.3">
      <c r="A374" s="131"/>
      <c r="F374" s="125"/>
      <c r="G374" s="125"/>
      <c r="H374" s="125"/>
      <c r="I374" s="125"/>
      <c r="J374" s="125"/>
      <c r="K374" s="125"/>
      <c r="L374" s="125"/>
      <c r="M374" s="125"/>
      <c r="N374" s="125"/>
      <c r="O374" s="125"/>
      <c r="P374" s="125"/>
      <c r="Q374" s="125"/>
      <c r="R374" s="125"/>
      <c r="S374" s="125"/>
      <c r="T374" s="125"/>
      <c r="U374" s="125"/>
      <c r="V374" s="125"/>
      <c r="W374" s="125"/>
      <c r="X374" s="125"/>
      <c r="Y374" s="125"/>
      <c r="Z374" s="125"/>
      <c r="AA374" s="125"/>
      <c r="AB374" s="125"/>
      <c r="AC374" s="125"/>
      <c r="AD374" s="125"/>
      <c r="AE374" s="125"/>
      <c r="AF374" s="125"/>
      <c r="AG374" s="125"/>
      <c r="AH374" s="125"/>
      <c r="AI374" s="125"/>
      <c r="AJ374" s="125"/>
      <c r="AK374" s="125"/>
      <c r="AL374" s="125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5"/>
      <c r="AW374" s="125"/>
    </row>
    <row r="375" spans="1:49" x14ac:dyDescent="0.3">
      <c r="A375" s="131"/>
      <c r="F375" s="125"/>
      <c r="G375" s="125"/>
      <c r="H375" s="125"/>
      <c r="I375" s="125"/>
      <c r="J375" s="125"/>
      <c r="K375" s="125"/>
      <c r="L375" s="125"/>
      <c r="M375" s="125"/>
      <c r="N375" s="125"/>
      <c r="O375" s="125"/>
      <c r="P375" s="125"/>
      <c r="Q375" s="125"/>
      <c r="R375" s="125"/>
      <c r="S375" s="125"/>
      <c r="T375" s="125"/>
      <c r="U375" s="125"/>
      <c r="V375" s="125"/>
      <c r="W375" s="125"/>
      <c r="X375" s="125"/>
      <c r="Y375" s="125"/>
      <c r="Z375" s="125"/>
      <c r="AA375" s="125"/>
      <c r="AB375" s="125"/>
      <c r="AC375" s="125"/>
      <c r="AD375" s="125"/>
      <c r="AE375" s="125"/>
      <c r="AF375" s="125"/>
      <c r="AG375" s="125"/>
      <c r="AH375" s="125"/>
      <c r="AI375" s="125"/>
      <c r="AJ375" s="125"/>
      <c r="AK375" s="125"/>
      <c r="AL375" s="125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5"/>
      <c r="AW375" s="125"/>
    </row>
    <row r="376" spans="1:49" x14ac:dyDescent="0.3">
      <c r="A376" s="131"/>
      <c r="F376" s="125"/>
      <c r="G376" s="125"/>
      <c r="H376" s="125"/>
      <c r="I376" s="125"/>
      <c r="J376" s="125"/>
      <c r="K376" s="125"/>
      <c r="L376" s="125"/>
      <c r="M376" s="125"/>
      <c r="N376" s="125"/>
      <c r="O376" s="125"/>
      <c r="P376" s="125"/>
      <c r="Q376" s="125"/>
      <c r="R376" s="125"/>
      <c r="S376" s="125"/>
      <c r="T376" s="125"/>
      <c r="U376" s="125"/>
      <c r="V376" s="125"/>
      <c r="W376" s="125"/>
      <c r="X376" s="125"/>
      <c r="Y376" s="125"/>
      <c r="Z376" s="125"/>
      <c r="AA376" s="125"/>
      <c r="AB376" s="125"/>
      <c r="AC376" s="125"/>
      <c r="AD376" s="125"/>
      <c r="AE376" s="125"/>
      <c r="AF376" s="125"/>
      <c r="AG376" s="125"/>
      <c r="AH376" s="125"/>
      <c r="AI376" s="125"/>
      <c r="AJ376" s="125"/>
      <c r="AK376" s="125"/>
      <c r="AL376" s="125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5"/>
      <c r="AW376" s="125"/>
    </row>
    <row r="377" spans="1:49" x14ac:dyDescent="0.3">
      <c r="A377" s="131"/>
      <c r="F377" s="125"/>
      <c r="G377" s="125"/>
      <c r="H377" s="125"/>
      <c r="I377" s="125"/>
      <c r="J377" s="125"/>
      <c r="K377" s="125"/>
      <c r="L377" s="125"/>
      <c r="M377" s="125"/>
      <c r="N377" s="125"/>
      <c r="O377" s="125"/>
      <c r="P377" s="125"/>
      <c r="Q377" s="125"/>
      <c r="R377" s="125"/>
      <c r="S377" s="125"/>
      <c r="T377" s="125"/>
      <c r="U377" s="125"/>
      <c r="V377" s="125"/>
      <c r="W377" s="125"/>
      <c r="X377" s="125"/>
      <c r="Y377" s="125"/>
      <c r="Z377" s="125"/>
      <c r="AA377" s="125"/>
      <c r="AB377" s="125"/>
      <c r="AC377" s="125"/>
      <c r="AD377" s="125"/>
      <c r="AE377" s="125"/>
      <c r="AF377" s="125"/>
      <c r="AG377" s="125"/>
      <c r="AH377" s="125"/>
      <c r="AI377" s="125"/>
      <c r="AJ377" s="125"/>
      <c r="AK377" s="125"/>
      <c r="AL377" s="125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5"/>
      <c r="AW377" s="125"/>
    </row>
    <row r="378" spans="1:49" x14ac:dyDescent="0.3">
      <c r="A378" s="131"/>
      <c r="F378" s="125"/>
      <c r="G378" s="125"/>
      <c r="H378" s="125"/>
      <c r="I378" s="125"/>
      <c r="J378" s="125"/>
      <c r="K378" s="125"/>
      <c r="L378" s="125"/>
      <c r="M378" s="125"/>
      <c r="N378" s="125"/>
      <c r="O378" s="125"/>
      <c r="P378" s="125"/>
      <c r="Q378" s="125"/>
      <c r="R378" s="125"/>
      <c r="S378" s="125"/>
      <c r="T378" s="125"/>
      <c r="U378" s="125"/>
      <c r="V378" s="125"/>
      <c r="W378" s="125"/>
      <c r="X378" s="125"/>
      <c r="Y378" s="125"/>
      <c r="Z378" s="125"/>
      <c r="AA378" s="125"/>
      <c r="AB378" s="125"/>
      <c r="AC378" s="125"/>
      <c r="AD378" s="125"/>
      <c r="AE378" s="125"/>
      <c r="AF378" s="125"/>
      <c r="AG378" s="125"/>
      <c r="AH378" s="125"/>
      <c r="AI378" s="125"/>
      <c r="AJ378" s="125"/>
      <c r="AK378" s="125"/>
      <c r="AL378" s="125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5"/>
      <c r="AW378" s="125"/>
    </row>
    <row r="379" spans="1:49" x14ac:dyDescent="0.3">
      <c r="A379" s="131"/>
      <c r="F379" s="125"/>
      <c r="G379" s="125"/>
      <c r="H379" s="125"/>
      <c r="I379" s="125"/>
      <c r="J379" s="125"/>
      <c r="K379" s="125"/>
      <c r="L379" s="125"/>
      <c r="M379" s="125"/>
      <c r="N379" s="125"/>
      <c r="O379" s="125"/>
      <c r="P379" s="125"/>
      <c r="Q379" s="125"/>
      <c r="R379" s="125"/>
      <c r="S379" s="125"/>
      <c r="T379" s="125"/>
      <c r="U379" s="125"/>
      <c r="V379" s="125"/>
      <c r="W379" s="125"/>
      <c r="X379" s="125"/>
      <c r="Y379" s="125"/>
      <c r="Z379" s="125"/>
      <c r="AA379" s="125"/>
      <c r="AB379" s="125"/>
      <c r="AC379" s="125"/>
      <c r="AD379" s="125"/>
      <c r="AE379" s="125"/>
      <c r="AF379" s="125"/>
      <c r="AG379" s="125"/>
      <c r="AH379" s="125"/>
      <c r="AI379" s="125"/>
      <c r="AJ379" s="125"/>
      <c r="AK379" s="125"/>
      <c r="AL379" s="125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5"/>
      <c r="AW379" s="125"/>
    </row>
    <row r="380" spans="1:49" x14ac:dyDescent="0.3">
      <c r="A380" s="131"/>
      <c r="F380" s="125"/>
      <c r="G380" s="125"/>
      <c r="H380" s="125"/>
      <c r="I380" s="125"/>
      <c r="J380" s="125"/>
      <c r="K380" s="125"/>
      <c r="L380" s="125"/>
      <c r="M380" s="125"/>
      <c r="N380" s="125"/>
      <c r="O380" s="125"/>
      <c r="P380" s="125"/>
      <c r="Q380" s="125"/>
      <c r="R380" s="125"/>
      <c r="S380" s="125"/>
      <c r="T380" s="125"/>
      <c r="U380" s="125"/>
      <c r="V380" s="125"/>
      <c r="W380" s="125"/>
      <c r="X380" s="125"/>
      <c r="Y380" s="125"/>
      <c r="Z380" s="125"/>
      <c r="AA380" s="125"/>
      <c r="AB380" s="125"/>
      <c r="AC380" s="125"/>
      <c r="AD380" s="125"/>
      <c r="AE380" s="125"/>
      <c r="AF380" s="125"/>
      <c r="AG380" s="125"/>
      <c r="AH380" s="125"/>
      <c r="AI380" s="125"/>
      <c r="AJ380" s="125"/>
      <c r="AK380" s="125"/>
      <c r="AL380" s="125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5"/>
      <c r="AW380" s="125"/>
    </row>
    <row r="381" spans="1:49" x14ac:dyDescent="0.3">
      <c r="A381" s="131"/>
      <c r="F381" s="125"/>
      <c r="G381" s="125"/>
      <c r="H381" s="125"/>
      <c r="I381" s="125"/>
      <c r="J381" s="125"/>
      <c r="K381" s="125"/>
      <c r="L381" s="125"/>
      <c r="M381" s="125"/>
      <c r="N381" s="125"/>
      <c r="O381" s="125"/>
      <c r="P381" s="125"/>
      <c r="Q381" s="125"/>
      <c r="R381" s="125"/>
      <c r="S381" s="125"/>
      <c r="T381" s="125"/>
      <c r="U381" s="125"/>
      <c r="V381" s="125"/>
      <c r="W381" s="125"/>
      <c r="X381" s="125"/>
      <c r="Y381" s="125"/>
      <c r="Z381" s="125"/>
      <c r="AA381" s="125"/>
      <c r="AB381" s="125"/>
      <c r="AC381" s="125"/>
      <c r="AD381" s="125"/>
      <c r="AE381" s="125"/>
      <c r="AF381" s="125"/>
      <c r="AG381" s="125"/>
      <c r="AH381" s="125"/>
      <c r="AI381" s="125"/>
      <c r="AJ381" s="125"/>
      <c r="AK381" s="125"/>
      <c r="AL381" s="125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5"/>
      <c r="AW381" s="125"/>
    </row>
    <row r="382" spans="1:49" x14ac:dyDescent="0.3">
      <c r="A382" s="131"/>
      <c r="F382" s="125"/>
      <c r="G382" s="125"/>
      <c r="H382" s="125"/>
      <c r="I382" s="125"/>
      <c r="J382" s="125"/>
      <c r="K382" s="125"/>
      <c r="L382" s="125"/>
      <c r="M382" s="125"/>
      <c r="N382" s="125"/>
      <c r="O382" s="125"/>
      <c r="P382" s="125"/>
      <c r="Q382" s="125"/>
      <c r="R382" s="125"/>
      <c r="S382" s="125"/>
      <c r="T382" s="125"/>
      <c r="U382" s="125"/>
      <c r="V382" s="125"/>
      <c r="W382" s="125"/>
      <c r="X382" s="125"/>
      <c r="Y382" s="125"/>
      <c r="Z382" s="125"/>
      <c r="AA382" s="125"/>
      <c r="AB382" s="125"/>
      <c r="AC382" s="125"/>
      <c r="AD382" s="125"/>
      <c r="AE382" s="125"/>
      <c r="AF382" s="125"/>
      <c r="AG382" s="125"/>
      <c r="AH382" s="125"/>
      <c r="AI382" s="125"/>
      <c r="AJ382" s="125"/>
      <c r="AK382" s="125"/>
      <c r="AL382" s="125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5"/>
      <c r="AW382" s="125"/>
    </row>
    <row r="383" spans="1:49" x14ac:dyDescent="0.3">
      <c r="A383" s="131"/>
      <c r="F383" s="125"/>
      <c r="G383" s="125"/>
      <c r="H383" s="125"/>
      <c r="I383" s="125"/>
      <c r="J383" s="125"/>
      <c r="K383" s="125"/>
      <c r="L383" s="125"/>
      <c r="M383" s="125"/>
      <c r="N383" s="125"/>
      <c r="O383" s="125"/>
      <c r="P383" s="125"/>
      <c r="Q383" s="125"/>
      <c r="R383" s="125"/>
      <c r="S383" s="125"/>
      <c r="T383" s="125"/>
      <c r="U383" s="125"/>
      <c r="V383" s="125"/>
      <c r="W383" s="125"/>
      <c r="X383" s="125"/>
      <c r="Y383" s="125"/>
      <c r="Z383" s="125"/>
      <c r="AA383" s="125"/>
      <c r="AB383" s="125"/>
      <c r="AC383" s="125"/>
      <c r="AD383" s="125"/>
      <c r="AE383" s="125"/>
      <c r="AF383" s="125"/>
      <c r="AG383" s="125"/>
      <c r="AH383" s="125"/>
      <c r="AI383" s="125"/>
      <c r="AJ383" s="125"/>
      <c r="AK383" s="125"/>
      <c r="AL383" s="125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5"/>
      <c r="AW383" s="125"/>
    </row>
    <row r="384" spans="1:49" x14ac:dyDescent="0.3">
      <c r="A384" s="131"/>
      <c r="F384" s="125"/>
      <c r="G384" s="125"/>
      <c r="H384" s="125"/>
      <c r="I384" s="125"/>
      <c r="J384" s="125"/>
      <c r="K384" s="125"/>
      <c r="L384" s="125"/>
      <c r="M384" s="125"/>
      <c r="N384" s="125"/>
      <c r="O384" s="125"/>
      <c r="P384" s="125"/>
      <c r="Q384" s="125"/>
      <c r="R384" s="125"/>
      <c r="S384" s="125"/>
      <c r="T384" s="125"/>
      <c r="U384" s="125"/>
      <c r="V384" s="125"/>
      <c r="W384" s="125"/>
      <c r="X384" s="125"/>
      <c r="Y384" s="125"/>
      <c r="Z384" s="125"/>
      <c r="AA384" s="125"/>
      <c r="AB384" s="125"/>
      <c r="AC384" s="125"/>
      <c r="AD384" s="125"/>
      <c r="AE384" s="125"/>
      <c r="AF384" s="125"/>
      <c r="AG384" s="125"/>
      <c r="AH384" s="125"/>
      <c r="AI384" s="125"/>
      <c r="AJ384" s="125"/>
      <c r="AK384" s="125"/>
      <c r="AL384" s="125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5"/>
      <c r="AW384" s="125"/>
    </row>
    <row r="385" spans="1:49" x14ac:dyDescent="0.3">
      <c r="A385" s="131"/>
      <c r="F385" s="125"/>
      <c r="G385" s="125"/>
      <c r="H385" s="125"/>
      <c r="I385" s="125"/>
      <c r="J385" s="125"/>
      <c r="K385" s="125"/>
      <c r="L385" s="125"/>
      <c r="M385" s="125"/>
      <c r="N385" s="125"/>
      <c r="O385" s="125"/>
      <c r="P385" s="125"/>
      <c r="Q385" s="125"/>
      <c r="R385" s="125"/>
      <c r="S385" s="125"/>
      <c r="T385" s="125"/>
      <c r="U385" s="125"/>
      <c r="V385" s="125"/>
      <c r="W385" s="125"/>
      <c r="X385" s="125"/>
      <c r="Y385" s="125"/>
      <c r="Z385" s="125"/>
      <c r="AA385" s="125"/>
      <c r="AB385" s="125"/>
      <c r="AC385" s="125"/>
      <c r="AD385" s="125"/>
      <c r="AE385" s="125"/>
      <c r="AF385" s="125"/>
      <c r="AG385" s="125"/>
      <c r="AH385" s="125"/>
      <c r="AI385" s="125"/>
      <c r="AJ385" s="125"/>
      <c r="AK385" s="125"/>
      <c r="AL385" s="125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5"/>
      <c r="AW385" s="125"/>
    </row>
    <row r="386" spans="1:49" x14ac:dyDescent="0.3">
      <c r="A386" s="131"/>
      <c r="F386" s="125"/>
      <c r="G386" s="125"/>
      <c r="H386" s="125"/>
      <c r="I386" s="125"/>
      <c r="J386" s="125"/>
      <c r="K386" s="125"/>
      <c r="L386" s="125"/>
      <c r="M386" s="125"/>
      <c r="N386" s="125"/>
      <c r="O386" s="125"/>
      <c r="P386" s="125"/>
      <c r="Q386" s="125"/>
      <c r="R386" s="125"/>
      <c r="S386" s="125"/>
      <c r="T386" s="125"/>
      <c r="U386" s="125"/>
      <c r="V386" s="125"/>
      <c r="W386" s="125"/>
      <c r="X386" s="125"/>
      <c r="Y386" s="125"/>
      <c r="Z386" s="125"/>
      <c r="AA386" s="125"/>
      <c r="AB386" s="125"/>
      <c r="AC386" s="125"/>
      <c r="AD386" s="125"/>
      <c r="AE386" s="125"/>
      <c r="AF386" s="125"/>
      <c r="AG386" s="125"/>
      <c r="AH386" s="125"/>
      <c r="AI386" s="125"/>
      <c r="AJ386" s="125"/>
      <c r="AK386" s="125"/>
      <c r="AL386" s="125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5"/>
      <c r="AW386" s="125"/>
    </row>
    <row r="387" spans="1:49" x14ac:dyDescent="0.3">
      <c r="A387" s="131"/>
      <c r="F387" s="125"/>
      <c r="G387" s="125"/>
      <c r="H387" s="125"/>
      <c r="I387" s="125"/>
      <c r="J387" s="125"/>
      <c r="K387" s="125"/>
      <c r="L387" s="125"/>
      <c r="M387" s="125"/>
      <c r="N387" s="125"/>
      <c r="O387" s="125"/>
      <c r="P387" s="125"/>
      <c r="Q387" s="125"/>
      <c r="R387" s="125"/>
      <c r="S387" s="125"/>
      <c r="T387" s="125"/>
      <c r="U387" s="125"/>
      <c r="V387" s="125"/>
      <c r="W387" s="125"/>
      <c r="X387" s="125"/>
      <c r="Y387" s="125"/>
      <c r="Z387" s="125"/>
      <c r="AA387" s="125"/>
      <c r="AB387" s="125"/>
      <c r="AC387" s="125"/>
      <c r="AD387" s="125"/>
      <c r="AE387" s="125"/>
      <c r="AF387" s="125"/>
      <c r="AG387" s="125"/>
      <c r="AH387" s="125"/>
      <c r="AI387" s="125"/>
      <c r="AJ387" s="125"/>
      <c r="AK387" s="125"/>
      <c r="AL387" s="125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5"/>
      <c r="AW387" s="125"/>
    </row>
    <row r="388" spans="1:49" x14ac:dyDescent="0.3">
      <c r="A388" s="131"/>
      <c r="F388" s="125"/>
      <c r="G388" s="125"/>
      <c r="H388" s="125"/>
      <c r="I388" s="125"/>
      <c r="J388" s="125"/>
      <c r="K388" s="125"/>
      <c r="L388" s="125"/>
      <c r="M388" s="125"/>
      <c r="N388" s="125"/>
      <c r="O388" s="125"/>
      <c r="P388" s="125"/>
      <c r="Q388" s="125"/>
      <c r="R388" s="125"/>
      <c r="S388" s="125"/>
      <c r="T388" s="125"/>
      <c r="U388" s="125"/>
      <c r="V388" s="125"/>
      <c r="W388" s="125"/>
      <c r="X388" s="125"/>
      <c r="Y388" s="125"/>
      <c r="Z388" s="125"/>
      <c r="AA388" s="125"/>
      <c r="AB388" s="125"/>
      <c r="AC388" s="125"/>
      <c r="AD388" s="125"/>
      <c r="AE388" s="125"/>
      <c r="AF388" s="125"/>
      <c r="AG388" s="125"/>
      <c r="AH388" s="125"/>
      <c r="AI388" s="125"/>
      <c r="AJ388" s="125"/>
      <c r="AK388" s="125"/>
      <c r="AL388" s="125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5"/>
      <c r="AW388" s="125"/>
    </row>
    <row r="389" spans="1:49" x14ac:dyDescent="0.3">
      <c r="A389" s="131"/>
      <c r="F389" s="125"/>
      <c r="G389" s="125"/>
      <c r="H389" s="125"/>
      <c r="I389" s="125"/>
      <c r="J389" s="125"/>
      <c r="K389" s="125"/>
      <c r="L389" s="125"/>
      <c r="M389" s="125"/>
      <c r="N389" s="125"/>
      <c r="O389" s="125"/>
      <c r="P389" s="125"/>
      <c r="Q389" s="125"/>
      <c r="R389" s="125"/>
      <c r="S389" s="125"/>
      <c r="T389" s="125"/>
      <c r="U389" s="125"/>
      <c r="V389" s="125"/>
      <c r="W389" s="125"/>
      <c r="X389" s="125"/>
      <c r="Y389" s="125"/>
      <c r="Z389" s="125"/>
      <c r="AA389" s="125"/>
      <c r="AB389" s="125"/>
      <c r="AC389" s="125"/>
      <c r="AD389" s="125"/>
      <c r="AE389" s="125"/>
      <c r="AF389" s="125"/>
      <c r="AG389" s="125"/>
      <c r="AH389" s="125"/>
      <c r="AI389" s="125"/>
      <c r="AJ389" s="125"/>
      <c r="AK389" s="125"/>
      <c r="AL389" s="125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5"/>
      <c r="AW389" s="125"/>
    </row>
    <row r="390" spans="1:49" x14ac:dyDescent="0.3">
      <c r="A390" s="131"/>
      <c r="F390" s="125"/>
      <c r="G390" s="125"/>
      <c r="H390" s="125"/>
      <c r="I390" s="125"/>
      <c r="J390" s="125"/>
      <c r="K390" s="125"/>
      <c r="L390" s="125"/>
      <c r="M390" s="125"/>
      <c r="N390" s="125"/>
      <c r="O390" s="125"/>
      <c r="P390" s="125"/>
      <c r="Q390" s="125"/>
      <c r="R390" s="125"/>
      <c r="S390" s="125"/>
      <c r="T390" s="125"/>
      <c r="U390" s="125"/>
      <c r="V390" s="125"/>
      <c r="W390" s="125"/>
      <c r="X390" s="125"/>
      <c r="Y390" s="125"/>
      <c r="Z390" s="125"/>
      <c r="AA390" s="125"/>
      <c r="AB390" s="125"/>
      <c r="AC390" s="125"/>
      <c r="AD390" s="125"/>
      <c r="AE390" s="125"/>
      <c r="AF390" s="125"/>
      <c r="AG390" s="125"/>
      <c r="AH390" s="125"/>
      <c r="AI390" s="125"/>
      <c r="AJ390" s="125"/>
      <c r="AK390" s="125"/>
      <c r="AL390" s="125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5"/>
      <c r="AW390" s="125"/>
    </row>
    <row r="391" spans="1:49" x14ac:dyDescent="0.3">
      <c r="A391" s="131"/>
      <c r="F391" s="125"/>
      <c r="G391" s="125"/>
      <c r="H391" s="125"/>
      <c r="I391" s="125"/>
      <c r="J391" s="125"/>
      <c r="K391" s="125"/>
      <c r="L391" s="125"/>
      <c r="M391" s="125"/>
      <c r="N391" s="125"/>
      <c r="O391" s="125"/>
      <c r="P391" s="125"/>
      <c r="Q391" s="125"/>
      <c r="R391" s="125"/>
      <c r="S391" s="125"/>
      <c r="T391" s="125"/>
      <c r="U391" s="125"/>
      <c r="V391" s="125"/>
      <c r="W391" s="125"/>
      <c r="X391" s="125"/>
      <c r="Y391" s="125"/>
      <c r="Z391" s="125"/>
      <c r="AA391" s="125"/>
      <c r="AB391" s="125"/>
      <c r="AC391" s="125"/>
      <c r="AD391" s="125"/>
      <c r="AE391" s="125"/>
      <c r="AF391" s="125"/>
      <c r="AG391" s="125"/>
      <c r="AH391" s="125"/>
      <c r="AI391" s="125"/>
      <c r="AJ391" s="125"/>
      <c r="AK391" s="125"/>
      <c r="AL391" s="125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5"/>
      <c r="AW391" s="125"/>
    </row>
    <row r="392" spans="1:49" x14ac:dyDescent="0.3">
      <c r="A392" s="131"/>
      <c r="F392" s="125"/>
      <c r="G392" s="125"/>
      <c r="H392" s="125"/>
      <c r="I392" s="125"/>
      <c r="J392" s="125"/>
      <c r="K392" s="125"/>
      <c r="L392" s="125"/>
      <c r="M392" s="125"/>
      <c r="N392" s="125"/>
      <c r="O392" s="125"/>
      <c r="P392" s="125"/>
      <c r="Q392" s="125"/>
      <c r="R392" s="125"/>
      <c r="S392" s="125"/>
      <c r="T392" s="125"/>
      <c r="U392" s="125"/>
      <c r="V392" s="125"/>
      <c r="W392" s="125"/>
      <c r="X392" s="125"/>
      <c r="Y392" s="125"/>
      <c r="Z392" s="125"/>
      <c r="AA392" s="125"/>
      <c r="AB392" s="125"/>
      <c r="AC392" s="125"/>
      <c r="AD392" s="125"/>
      <c r="AE392" s="125"/>
      <c r="AF392" s="125"/>
      <c r="AG392" s="125"/>
      <c r="AH392" s="125"/>
      <c r="AI392" s="125"/>
      <c r="AJ392" s="125"/>
      <c r="AK392" s="125"/>
      <c r="AL392" s="125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5"/>
      <c r="AW392" s="125"/>
    </row>
    <row r="393" spans="1:49" x14ac:dyDescent="0.3">
      <c r="A393" s="131"/>
      <c r="F393" s="125"/>
      <c r="G393" s="125"/>
      <c r="H393" s="125"/>
      <c r="I393" s="125"/>
      <c r="J393" s="125"/>
      <c r="K393" s="125"/>
      <c r="L393" s="125"/>
      <c r="M393" s="125"/>
      <c r="N393" s="125"/>
      <c r="O393" s="125"/>
      <c r="P393" s="125"/>
      <c r="Q393" s="125"/>
      <c r="R393" s="125"/>
      <c r="S393" s="125"/>
      <c r="T393" s="125"/>
      <c r="U393" s="125"/>
      <c r="V393" s="125"/>
      <c r="W393" s="125"/>
      <c r="X393" s="125"/>
      <c r="Y393" s="125"/>
      <c r="Z393" s="125"/>
      <c r="AA393" s="125"/>
      <c r="AB393" s="125"/>
      <c r="AC393" s="125"/>
      <c r="AD393" s="125"/>
      <c r="AE393" s="125"/>
      <c r="AF393" s="125"/>
      <c r="AG393" s="125"/>
      <c r="AH393" s="125"/>
      <c r="AI393" s="125"/>
      <c r="AJ393" s="125"/>
      <c r="AK393" s="125"/>
      <c r="AL393" s="125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5"/>
      <c r="AW393" s="125"/>
    </row>
    <row r="394" spans="1:49" x14ac:dyDescent="0.3">
      <c r="A394" s="131"/>
      <c r="F394" s="125"/>
      <c r="G394" s="125"/>
      <c r="H394" s="125"/>
      <c r="I394" s="125"/>
      <c r="J394" s="125"/>
      <c r="K394" s="125"/>
      <c r="L394" s="125"/>
      <c r="M394" s="125"/>
      <c r="N394" s="125"/>
      <c r="O394" s="125"/>
      <c r="P394" s="125"/>
      <c r="Q394" s="125"/>
      <c r="R394" s="125"/>
      <c r="S394" s="125"/>
      <c r="T394" s="125"/>
      <c r="U394" s="125"/>
      <c r="V394" s="125"/>
      <c r="W394" s="125"/>
      <c r="X394" s="125"/>
      <c r="Y394" s="125"/>
      <c r="Z394" s="125"/>
      <c r="AA394" s="125"/>
      <c r="AB394" s="125"/>
      <c r="AC394" s="125"/>
      <c r="AD394" s="125"/>
      <c r="AE394" s="125"/>
      <c r="AF394" s="125"/>
      <c r="AG394" s="125"/>
      <c r="AH394" s="125"/>
      <c r="AI394" s="125"/>
      <c r="AJ394" s="125"/>
      <c r="AK394" s="125"/>
      <c r="AL394" s="125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5"/>
      <c r="AW394" s="125"/>
    </row>
    <row r="395" spans="1:49" x14ac:dyDescent="0.3">
      <c r="A395" s="131"/>
      <c r="F395" s="125"/>
      <c r="G395" s="125"/>
      <c r="H395" s="125"/>
      <c r="I395" s="125"/>
      <c r="J395" s="125"/>
      <c r="K395" s="125"/>
      <c r="L395" s="125"/>
      <c r="M395" s="125"/>
      <c r="N395" s="125"/>
      <c r="O395" s="125"/>
      <c r="P395" s="125"/>
      <c r="Q395" s="125"/>
      <c r="R395" s="125"/>
      <c r="S395" s="125"/>
      <c r="T395" s="125"/>
      <c r="U395" s="125"/>
      <c r="V395" s="125"/>
      <c r="W395" s="125"/>
      <c r="X395" s="125"/>
      <c r="Y395" s="125"/>
      <c r="Z395" s="125"/>
      <c r="AA395" s="125"/>
      <c r="AB395" s="125"/>
      <c r="AC395" s="125"/>
      <c r="AD395" s="125"/>
      <c r="AE395" s="125"/>
      <c r="AF395" s="125"/>
      <c r="AG395" s="125"/>
      <c r="AH395" s="125"/>
      <c r="AI395" s="125"/>
      <c r="AJ395" s="125"/>
      <c r="AK395" s="125"/>
      <c r="AL395" s="125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5"/>
      <c r="AW395" s="125"/>
    </row>
    <row r="396" spans="1:49" x14ac:dyDescent="0.3">
      <c r="A396" s="131"/>
      <c r="F396" s="125"/>
      <c r="G396" s="125"/>
      <c r="H396" s="125"/>
      <c r="I396" s="125"/>
      <c r="J396" s="125"/>
      <c r="K396" s="125"/>
      <c r="L396" s="125"/>
      <c r="M396" s="125"/>
      <c r="N396" s="125"/>
      <c r="O396" s="125"/>
      <c r="P396" s="125"/>
      <c r="Q396" s="125"/>
      <c r="R396" s="125"/>
      <c r="S396" s="125"/>
      <c r="T396" s="125"/>
      <c r="U396" s="125"/>
      <c r="V396" s="125"/>
      <c r="W396" s="125"/>
      <c r="X396" s="125"/>
      <c r="Y396" s="125"/>
      <c r="Z396" s="125"/>
      <c r="AA396" s="125"/>
      <c r="AB396" s="125"/>
      <c r="AC396" s="125"/>
      <c r="AD396" s="125"/>
      <c r="AE396" s="125"/>
      <c r="AF396" s="125"/>
      <c r="AG396" s="125"/>
      <c r="AH396" s="125"/>
      <c r="AI396" s="125"/>
      <c r="AJ396" s="125"/>
      <c r="AK396" s="125"/>
      <c r="AL396" s="125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5"/>
      <c r="AW396" s="125"/>
    </row>
    <row r="397" spans="1:49" x14ac:dyDescent="0.3">
      <c r="A397" s="131"/>
      <c r="F397" s="125"/>
      <c r="G397" s="125"/>
      <c r="H397" s="125"/>
      <c r="I397" s="125"/>
      <c r="J397" s="125"/>
      <c r="K397" s="125"/>
      <c r="L397" s="125"/>
      <c r="M397" s="125"/>
      <c r="N397" s="125"/>
      <c r="O397" s="125"/>
      <c r="P397" s="125"/>
      <c r="Q397" s="125"/>
      <c r="R397" s="125"/>
      <c r="S397" s="125"/>
      <c r="T397" s="125"/>
      <c r="U397" s="125"/>
      <c r="V397" s="125"/>
      <c r="W397" s="125"/>
      <c r="X397" s="125"/>
      <c r="Y397" s="125"/>
      <c r="Z397" s="125"/>
      <c r="AA397" s="125"/>
      <c r="AB397" s="125"/>
      <c r="AC397" s="125"/>
      <c r="AD397" s="125"/>
      <c r="AE397" s="125"/>
      <c r="AF397" s="125"/>
      <c r="AG397" s="125"/>
      <c r="AH397" s="125"/>
      <c r="AI397" s="125"/>
      <c r="AJ397" s="125"/>
      <c r="AK397" s="125"/>
      <c r="AL397" s="125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5"/>
      <c r="AW397" s="125"/>
    </row>
    <row r="398" spans="1:49" x14ac:dyDescent="0.3">
      <c r="A398" s="131"/>
      <c r="F398" s="125"/>
      <c r="G398" s="125"/>
      <c r="H398" s="125"/>
      <c r="I398" s="125"/>
      <c r="J398" s="125"/>
      <c r="K398" s="125"/>
      <c r="L398" s="125"/>
      <c r="M398" s="125"/>
      <c r="N398" s="125"/>
      <c r="O398" s="125"/>
      <c r="P398" s="125"/>
      <c r="Q398" s="125"/>
      <c r="R398" s="125"/>
      <c r="S398" s="125"/>
      <c r="T398" s="125"/>
      <c r="U398" s="125"/>
      <c r="V398" s="125"/>
      <c r="W398" s="125"/>
      <c r="X398" s="125"/>
      <c r="Y398" s="125"/>
      <c r="Z398" s="125"/>
      <c r="AA398" s="125"/>
      <c r="AB398" s="125"/>
      <c r="AC398" s="125"/>
      <c r="AD398" s="125"/>
      <c r="AE398" s="125"/>
      <c r="AF398" s="125"/>
      <c r="AG398" s="125"/>
      <c r="AH398" s="125"/>
      <c r="AI398" s="125"/>
      <c r="AJ398" s="125"/>
      <c r="AK398" s="125"/>
      <c r="AL398" s="125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5"/>
      <c r="AW398" s="125"/>
    </row>
    <row r="399" spans="1:49" x14ac:dyDescent="0.3">
      <c r="A399" s="131"/>
      <c r="F399" s="125"/>
      <c r="G399" s="125"/>
      <c r="H399" s="125"/>
      <c r="I399" s="125"/>
      <c r="J399" s="125"/>
      <c r="K399" s="125"/>
      <c r="L399" s="125"/>
      <c r="M399" s="125"/>
      <c r="N399" s="125"/>
      <c r="O399" s="125"/>
      <c r="P399" s="125"/>
      <c r="Q399" s="125"/>
      <c r="R399" s="125"/>
      <c r="S399" s="125"/>
      <c r="T399" s="125"/>
      <c r="U399" s="125"/>
      <c r="V399" s="125"/>
      <c r="W399" s="125"/>
      <c r="X399" s="125"/>
      <c r="Y399" s="125"/>
      <c r="Z399" s="125"/>
      <c r="AA399" s="125"/>
      <c r="AB399" s="125"/>
      <c r="AC399" s="125"/>
      <c r="AD399" s="125"/>
      <c r="AE399" s="125"/>
      <c r="AF399" s="125"/>
      <c r="AG399" s="125"/>
      <c r="AH399" s="125"/>
      <c r="AI399" s="125"/>
      <c r="AJ399" s="125"/>
      <c r="AK399" s="125"/>
      <c r="AL399" s="125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5"/>
      <c r="AW399" s="125"/>
    </row>
    <row r="400" spans="1:49" x14ac:dyDescent="0.3">
      <c r="A400" s="131"/>
      <c r="F400" s="125"/>
      <c r="G400" s="125"/>
      <c r="H400" s="125"/>
      <c r="I400" s="125"/>
      <c r="J400" s="125"/>
      <c r="K400" s="125"/>
      <c r="L400" s="125"/>
      <c r="M400" s="125"/>
      <c r="N400" s="125"/>
      <c r="O400" s="125"/>
      <c r="P400" s="125"/>
      <c r="Q400" s="125"/>
      <c r="R400" s="125"/>
      <c r="S400" s="125"/>
      <c r="T400" s="125"/>
      <c r="U400" s="125"/>
      <c r="V400" s="125"/>
      <c r="W400" s="125"/>
      <c r="X400" s="125"/>
      <c r="Y400" s="125"/>
      <c r="Z400" s="125"/>
      <c r="AA400" s="125"/>
      <c r="AB400" s="125"/>
      <c r="AC400" s="125"/>
      <c r="AD400" s="125"/>
      <c r="AE400" s="125"/>
      <c r="AF400" s="125"/>
      <c r="AG400" s="125"/>
      <c r="AH400" s="125"/>
      <c r="AI400" s="125"/>
      <c r="AJ400" s="125"/>
      <c r="AK400" s="125"/>
      <c r="AL400" s="125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5"/>
      <c r="AW400" s="125"/>
    </row>
    <row r="401" spans="1:49" x14ac:dyDescent="0.3">
      <c r="A401" s="131"/>
      <c r="F401" s="125"/>
      <c r="G401" s="125"/>
      <c r="H401" s="125"/>
      <c r="I401" s="125"/>
      <c r="J401" s="125"/>
      <c r="K401" s="125"/>
      <c r="L401" s="125"/>
      <c r="M401" s="125"/>
      <c r="N401" s="125"/>
      <c r="O401" s="125"/>
      <c r="P401" s="125"/>
      <c r="Q401" s="125"/>
      <c r="R401" s="125"/>
      <c r="S401" s="125"/>
      <c r="T401" s="125"/>
      <c r="U401" s="125"/>
      <c r="V401" s="125"/>
      <c r="W401" s="125"/>
      <c r="X401" s="125"/>
      <c r="Y401" s="125"/>
      <c r="Z401" s="125"/>
      <c r="AA401" s="125"/>
      <c r="AB401" s="125"/>
      <c r="AC401" s="125"/>
      <c r="AD401" s="125"/>
      <c r="AE401" s="125"/>
      <c r="AF401" s="125"/>
      <c r="AG401" s="125"/>
      <c r="AH401" s="125"/>
      <c r="AI401" s="125"/>
      <c r="AJ401" s="125"/>
      <c r="AK401" s="125"/>
      <c r="AL401" s="125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5"/>
      <c r="AW401" s="125"/>
    </row>
    <row r="402" spans="1:49" x14ac:dyDescent="0.3">
      <c r="A402" s="131"/>
      <c r="F402" s="125"/>
      <c r="G402" s="125"/>
      <c r="H402" s="125"/>
      <c r="I402" s="125"/>
      <c r="J402" s="125"/>
      <c r="K402" s="125"/>
      <c r="L402" s="125"/>
      <c r="M402" s="125"/>
      <c r="N402" s="125"/>
      <c r="O402" s="125"/>
      <c r="P402" s="125"/>
      <c r="Q402" s="125"/>
      <c r="R402" s="125"/>
      <c r="S402" s="125"/>
      <c r="T402" s="125"/>
      <c r="U402" s="125"/>
      <c r="V402" s="125"/>
      <c r="W402" s="125"/>
      <c r="X402" s="125"/>
      <c r="Y402" s="125"/>
      <c r="Z402" s="125"/>
      <c r="AA402" s="125"/>
      <c r="AB402" s="125"/>
      <c r="AC402" s="125"/>
      <c r="AD402" s="125"/>
      <c r="AE402" s="125"/>
      <c r="AF402" s="125"/>
      <c r="AG402" s="125"/>
      <c r="AH402" s="125"/>
      <c r="AI402" s="125"/>
      <c r="AJ402" s="125"/>
      <c r="AK402" s="125"/>
      <c r="AL402" s="125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5"/>
      <c r="AW402" s="125"/>
    </row>
    <row r="403" spans="1:49" x14ac:dyDescent="0.3">
      <c r="A403" s="131"/>
      <c r="F403" s="125"/>
      <c r="G403" s="125"/>
      <c r="H403" s="125"/>
      <c r="I403" s="125"/>
      <c r="J403" s="125"/>
      <c r="K403" s="125"/>
      <c r="L403" s="125"/>
      <c r="M403" s="125"/>
      <c r="N403" s="125"/>
      <c r="O403" s="125"/>
      <c r="P403" s="125"/>
      <c r="Q403" s="125"/>
      <c r="R403" s="125"/>
      <c r="S403" s="125"/>
      <c r="T403" s="125"/>
      <c r="U403" s="125"/>
      <c r="V403" s="125"/>
      <c r="W403" s="125"/>
      <c r="X403" s="125"/>
      <c r="Y403" s="125"/>
      <c r="Z403" s="125"/>
      <c r="AA403" s="125"/>
      <c r="AB403" s="125"/>
      <c r="AC403" s="125"/>
      <c r="AD403" s="125"/>
      <c r="AE403" s="125"/>
      <c r="AF403" s="125"/>
      <c r="AG403" s="125"/>
      <c r="AH403" s="125"/>
      <c r="AI403" s="125"/>
      <c r="AJ403" s="125"/>
      <c r="AK403" s="125"/>
      <c r="AL403" s="125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5"/>
      <c r="AW403" s="125"/>
    </row>
    <row r="404" spans="1:49" x14ac:dyDescent="0.3">
      <c r="A404" s="131"/>
      <c r="F404" s="125"/>
      <c r="G404" s="125"/>
      <c r="H404" s="125"/>
      <c r="I404" s="125"/>
      <c r="J404" s="125"/>
      <c r="K404" s="125"/>
      <c r="L404" s="125"/>
      <c r="M404" s="125"/>
      <c r="N404" s="125"/>
      <c r="O404" s="125"/>
      <c r="P404" s="125"/>
      <c r="Q404" s="125"/>
      <c r="R404" s="125"/>
      <c r="S404" s="125"/>
      <c r="T404" s="125"/>
      <c r="U404" s="125"/>
      <c r="V404" s="125"/>
      <c r="W404" s="125"/>
      <c r="X404" s="125"/>
      <c r="Y404" s="125"/>
      <c r="Z404" s="125"/>
      <c r="AA404" s="125"/>
      <c r="AB404" s="125"/>
      <c r="AC404" s="125"/>
      <c r="AD404" s="125"/>
      <c r="AE404" s="125"/>
      <c r="AF404" s="125"/>
      <c r="AG404" s="125"/>
      <c r="AH404" s="125"/>
      <c r="AI404" s="125"/>
      <c r="AJ404" s="125"/>
      <c r="AK404" s="125"/>
      <c r="AL404" s="125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5"/>
      <c r="AW404" s="125"/>
    </row>
    <row r="405" spans="1:49" x14ac:dyDescent="0.3">
      <c r="A405" s="131"/>
      <c r="F405" s="125"/>
      <c r="G405" s="125"/>
      <c r="H405" s="125"/>
      <c r="I405" s="125"/>
      <c r="J405" s="125"/>
      <c r="K405" s="125"/>
      <c r="L405" s="125"/>
      <c r="M405" s="125"/>
      <c r="N405" s="125"/>
      <c r="O405" s="125"/>
      <c r="P405" s="125"/>
      <c r="Q405" s="125"/>
      <c r="R405" s="125"/>
      <c r="S405" s="125"/>
      <c r="T405" s="125"/>
      <c r="U405" s="125"/>
      <c r="V405" s="125"/>
      <c r="W405" s="125"/>
      <c r="X405" s="125"/>
      <c r="Y405" s="125"/>
      <c r="Z405" s="125"/>
      <c r="AA405" s="125"/>
      <c r="AB405" s="125"/>
      <c r="AC405" s="125"/>
      <c r="AD405" s="125"/>
      <c r="AE405" s="125"/>
      <c r="AF405" s="125"/>
      <c r="AG405" s="125"/>
      <c r="AH405" s="125"/>
      <c r="AI405" s="125"/>
      <c r="AJ405" s="125"/>
      <c r="AK405" s="125"/>
      <c r="AL405" s="125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5"/>
      <c r="AW405" s="125"/>
    </row>
    <row r="406" spans="1:49" x14ac:dyDescent="0.3">
      <c r="A406" s="131"/>
      <c r="F406" s="125"/>
      <c r="G406" s="125"/>
      <c r="H406" s="125"/>
      <c r="I406" s="125"/>
      <c r="J406" s="125"/>
      <c r="K406" s="125"/>
      <c r="L406" s="125"/>
      <c r="M406" s="125"/>
      <c r="N406" s="125"/>
      <c r="O406" s="125"/>
      <c r="P406" s="125"/>
      <c r="Q406" s="125"/>
      <c r="R406" s="125"/>
      <c r="S406" s="125"/>
      <c r="T406" s="125"/>
      <c r="U406" s="125"/>
      <c r="V406" s="125"/>
      <c r="W406" s="125"/>
      <c r="X406" s="125"/>
      <c r="Y406" s="125"/>
      <c r="Z406" s="125"/>
      <c r="AA406" s="125"/>
      <c r="AB406" s="125"/>
      <c r="AC406" s="125"/>
      <c r="AD406" s="125"/>
      <c r="AE406" s="125"/>
      <c r="AF406" s="125"/>
      <c r="AG406" s="125"/>
      <c r="AH406" s="125"/>
      <c r="AI406" s="125"/>
      <c r="AJ406" s="125"/>
      <c r="AK406" s="125"/>
      <c r="AL406" s="125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5"/>
      <c r="AW406" s="125"/>
    </row>
    <row r="407" spans="1:49" x14ac:dyDescent="0.3">
      <c r="A407" s="131"/>
      <c r="F407" s="125"/>
      <c r="G407" s="125"/>
      <c r="H407" s="125"/>
      <c r="I407" s="125"/>
      <c r="J407" s="125"/>
      <c r="K407" s="125"/>
      <c r="L407" s="125"/>
      <c r="M407" s="125"/>
      <c r="N407" s="125"/>
      <c r="O407" s="125"/>
      <c r="P407" s="125"/>
      <c r="Q407" s="125"/>
      <c r="R407" s="125"/>
      <c r="S407" s="125"/>
      <c r="T407" s="125"/>
      <c r="U407" s="125"/>
      <c r="V407" s="125"/>
      <c r="W407" s="125"/>
      <c r="X407" s="125"/>
      <c r="Y407" s="125"/>
      <c r="Z407" s="125"/>
      <c r="AA407" s="125"/>
      <c r="AB407" s="125"/>
      <c r="AC407" s="125"/>
      <c r="AD407" s="125"/>
      <c r="AE407" s="125"/>
      <c r="AF407" s="125"/>
      <c r="AG407" s="125"/>
      <c r="AH407" s="125"/>
      <c r="AI407" s="125"/>
      <c r="AJ407" s="125"/>
      <c r="AK407" s="125"/>
      <c r="AL407" s="125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5"/>
      <c r="AW407" s="125"/>
    </row>
    <row r="408" spans="1:49" x14ac:dyDescent="0.3">
      <c r="A408" s="131"/>
      <c r="F408" s="125"/>
      <c r="G408" s="125"/>
      <c r="H408" s="125"/>
      <c r="I408" s="125"/>
      <c r="J408" s="125"/>
      <c r="K408" s="125"/>
      <c r="L408" s="125"/>
      <c r="M408" s="125"/>
      <c r="N408" s="125"/>
      <c r="O408" s="125"/>
      <c r="P408" s="125"/>
      <c r="Q408" s="125"/>
      <c r="R408" s="125"/>
      <c r="S408" s="125"/>
      <c r="T408" s="125"/>
      <c r="U408" s="125"/>
      <c r="V408" s="125"/>
      <c r="W408" s="125"/>
      <c r="X408" s="125"/>
      <c r="Y408" s="125"/>
      <c r="Z408" s="125"/>
      <c r="AA408" s="125"/>
      <c r="AB408" s="125"/>
      <c r="AC408" s="125"/>
      <c r="AD408" s="125"/>
      <c r="AE408" s="125"/>
      <c r="AF408" s="125"/>
      <c r="AG408" s="125"/>
      <c r="AH408" s="125"/>
      <c r="AI408" s="125"/>
      <c r="AJ408" s="125"/>
      <c r="AK408" s="125"/>
      <c r="AL408" s="125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5"/>
      <c r="AW408" s="125"/>
    </row>
    <row r="409" spans="1:49" x14ac:dyDescent="0.3">
      <c r="A409" s="131"/>
      <c r="F409" s="125"/>
      <c r="G409" s="125"/>
      <c r="H409" s="125"/>
      <c r="I409" s="125"/>
      <c r="J409" s="125"/>
      <c r="K409" s="125"/>
      <c r="L409" s="125"/>
      <c r="M409" s="125"/>
      <c r="N409" s="125"/>
      <c r="O409" s="125"/>
      <c r="P409" s="125"/>
      <c r="Q409" s="125"/>
      <c r="R409" s="125"/>
      <c r="S409" s="125"/>
      <c r="T409" s="125"/>
      <c r="U409" s="125"/>
      <c r="V409" s="125"/>
      <c r="W409" s="125"/>
      <c r="X409" s="125"/>
      <c r="Y409" s="125"/>
      <c r="Z409" s="125"/>
      <c r="AA409" s="125"/>
      <c r="AB409" s="125"/>
      <c r="AC409" s="125"/>
      <c r="AD409" s="125"/>
      <c r="AE409" s="125"/>
      <c r="AF409" s="125"/>
      <c r="AG409" s="125"/>
      <c r="AH409" s="125"/>
      <c r="AI409" s="125"/>
      <c r="AJ409" s="125"/>
      <c r="AK409" s="125"/>
      <c r="AL409" s="125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5"/>
      <c r="AW409" s="125"/>
    </row>
    <row r="410" spans="1:49" x14ac:dyDescent="0.3">
      <c r="A410" s="131"/>
      <c r="F410" s="125"/>
      <c r="G410" s="125"/>
      <c r="H410" s="125"/>
      <c r="I410" s="125"/>
      <c r="J410" s="125"/>
      <c r="K410" s="125"/>
      <c r="L410" s="125"/>
      <c r="M410" s="125"/>
      <c r="N410" s="125"/>
      <c r="O410" s="125"/>
      <c r="P410" s="125"/>
      <c r="Q410" s="125"/>
      <c r="R410" s="125"/>
      <c r="S410" s="125"/>
      <c r="T410" s="125"/>
      <c r="U410" s="125"/>
      <c r="V410" s="125"/>
      <c r="W410" s="125"/>
      <c r="X410" s="125"/>
      <c r="Y410" s="125"/>
      <c r="Z410" s="125"/>
      <c r="AA410" s="125"/>
      <c r="AB410" s="125"/>
      <c r="AC410" s="125"/>
      <c r="AD410" s="125"/>
      <c r="AE410" s="125"/>
      <c r="AF410" s="125"/>
      <c r="AG410" s="125"/>
      <c r="AH410" s="125"/>
      <c r="AI410" s="125"/>
      <c r="AJ410" s="125"/>
      <c r="AK410" s="125"/>
      <c r="AL410" s="125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5"/>
      <c r="AW410" s="125"/>
    </row>
    <row r="411" spans="1:49" x14ac:dyDescent="0.3">
      <c r="A411" s="131"/>
      <c r="F411" s="125"/>
      <c r="G411" s="125"/>
      <c r="H411" s="125"/>
      <c r="I411" s="125"/>
      <c r="J411" s="125"/>
      <c r="K411" s="125"/>
      <c r="L411" s="125"/>
      <c r="M411" s="125"/>
      <c r="N411" s="125"/>
      <c r="O411" s="125"/>
      <c r="P411" s="125"/>
      <c r="Q411" s="125"/>
      <c r="R411" s="125"/>
      <c r="S411" s="125"/>
      <c r="T411" s="125"/>
      <c r="U411" s="125"/>
      <c r="V411" s="125"/>
      <c r="W411" s="125"/>
      <c r="X411" s="125"/>
      <c r="Y411" s="125"/>
      <c r="Z411" s="125"/>
      <c r="AA411" s="125"/>
      <c r="AB411" s="125"/>
      <c r="AC411" s="125"/>
      <c r="AD411" s="125"/>
      <c r="AE411" s="125"/>
      <c r="AF411" s="125"/>
      <c r="AG411" s="125"/>
      <c r="AH411" s="125"/>
      <c r="AI411" s="125"/>
      <c r="AJ411" s="125"/>
      <c r="AK411" s="125"/>
      <c r="AL411" s="125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5"/>
      <c r="AW411" s="125"/>
    </row>
    <row r="412" spans="1:49" x14ac:dyDescent="0.3">
      <c r="A412" s="131"/>
      <c r="F412" s="125"/>
      <c r="G412" s="125"/>
      <c r="H412" s="125"/>
      <c r="I412" s="125"/>
      <c r="J412" s="125"/>
      <c r="K412" s="125"/>
      <c r="L412" s="125"/>
      <c r="M412" s="125"/>
      <c r="N412" s="125"/>
      <c r="O412" s="125"/>
      <c r="P412" s="125"/>
      <c r="Q412" s="125"/>
      <c r="R412" s="125"/>
      <c r="S412" s="125"/>
      <c r="T412" s="125"/>
      <c r="U412" s="125"/>
      <c r="V412" s="125"/>
      <c r="W412" s="125"/>
      <c r="X412" s="125"/>
      <c r="Y412" s="125"/>
      <c r="Z412" s="125"/>
      <c r="AA412" s="125"/>
      <c r="AB412" s="125"/>
      <c r="AC412" s="125"/>
      <c r="AD412" s="125"/>
      <c r="AE412" s="125"/>
      <c r="AF412" s="125"/>
      <c r="AG412" s="125"/>
      <c r="AH412" s="125"/>
      <c r="AI412" s="125"/>
      <c r="AJ412" s="125"/>
      <c r="AK412" s="125"/>
      <c r="AL412" s="125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5"/>
      <c r="AW412" s="125"/>
    </row>
    <row r="413" spans="1:49" x14ac:dyDescent="0.3">
      <c r="A413" s="131"/>
      <c r="F413" s="125"/>
      <c r="G413" s="125"/>
      <c r="H413" s="125"/>
      <c r="I413" s="125"/>
      <c r="J413" s="125"/>
      <c r="K413" s="125"/>
      <c r="L413" s="125"/>
      <c r="M413" s="125"/>
      <c r="N413" s="125"/>
      <c r="O413" s="125"/>
      <c r="P413" s="125"/>
      <c r="Q413" s="125"/>
      <c r="R413" s="125"/>
      <c r="S413" s="125"/>
      <c r="T413" s="125"/>
      <c r="U413" s="125"/>
      <c r="V413" s="125"/>
      <c r="W413" s="125"/>
      <c r="X413" s="125"/>
      <c r="Y413" s="125"/>
      <c r="Z413" s="125"/>
      <c r="AA413" s="125"/>
      <c r="AB413" s="125"/>
      <c r="AC413" s="125"/>
      <c r="AD413" s="125"/>
      <c r="AE413" s="125"/>
      <c r="AF413" s="125"/>
      <c r="AG413" s="125"/>
      <c r="AH413" s="125"/>
      <c r="AI413" s="125"/>
      <c r="AJ413" s="125"/>
      <c r="AK413" s="125"/>
      <c r="AL413" s="125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5"/>
      <c r="AW413" s="125"/>
    </row>
    <row r="414" spans="1:49" x14ac:dyDescent="0.3">
      <c r="A414" s="131"/>
      <c r="F414" s="125"/>
      <c r="G414" s="125"/>
      <c r="H414" s="125"/>
      <c r="I414" s="125"/>
      <c r="J414" s="125"/>
      <c r="K414" s="125"/>
      <c r="L414" s="125"/>
      <c r="M414" s="125"/>
      <c r="N414" s="125"/>
      <c r="O414" s="125"/>
      <c r="P414" s="125"/>
      <c r="Q414" s="125"/>
      <c r="R414" s="125"/>
      <c r="S414" s="125"/>
      <c r="T414" s="125"/>
      <c r="U414" s="125"/>
      <c r="V414" s="125"/>
      <c r="W414" s="125"/>
      <c r="X414" s="125"/>
      <c r="Y414" s="125"/>
      <c r="Z414" s="125"/>
      <c r="AA414" s="125"/>
      <c r="AB414" s="125"/>
      <c r="AC414" s="125"/>
      <c r="AD414" s="125"/>
      <c r="AE414" s="125"/>
      <c r="AF414" s="125"/>
      <c r="AG414" s="125"/>
      <c r="AH414" s="125"/>
      <c r="AI414" s="125"/>
      <c r="AJ414" s="125"/>
      <c r="AK414" s="125"/>
      <c r="AL414" s="125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5"/>
      <c r="AW414" s="125"/>
    </row>
    <row r="415" spans="1:49" x14ac:dyDescent="0.3">
      <c r="A415" s="131"/>
      <c r="F415" s="125"/>
      <c r="G415" s="125"/>
      <c r="H415" s="125"/>
      <c r="I415" s="125"/>
      <c r="J415" s="125"/>
      <c r="K415" s="125"/>
      <c r="L415" s="125"/>
      <c r="M415" s="125"/>
      <c r="N415" s="125"/>
      <c r="O415" s="125"/>
      <c r="P415" s="125"/>
      <c r="Q415" s="125"/>
      <c r="R415" s="125"/>
      <c r="S415" s="125"/>
      <c r="T415" s="125"/>
      <c r="U415" s="125"/>
      <c r="V415" s="125"/>
      <c r="W415" s="125"/>
      <c r="X415" s="125"/>
      <c r="Y415" s="125"/>
      <c r="Z415" s="125"/>
      <c r="AA415" s="125"/>
      <c r="AB415" s="125"/>
      <c r="AC415" s="125"/>
      <c r="AD415" s="125"/>
      <c r="AE415" s="125"/>
      <c r="AF415" s="125"/>
      <c r="AG415" s="125"/>
      <c r="AH415" s="125"/>
      <c r="AI415" s="125"/>
      <c r="AJ415" s="125"/>
      <c r="AK415" s="125"/>
      <c r="AL415" s="125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5"/>
      <c r="AW415" s="125"/>
    </row>
    <row r="416" spans="1:49" x14ac:dyDescent="0.3">
      <c r="A416" s="131"/>
      <c r="F416" s="125"/>
      <c r="G416" s="125"/>
      <c r="H416" s="125"/>
      <c r="I416" s="125"/>
      <c r="J416" s="125"/>
      <c r="K416" s="125"/>
      <c r="L416" s="125"/>
      <c r="M416" s="125"/>
      <c r="N416" s="125"/>
      <c r="O416" s="125"/>
      <c r="P416" s="125"/>
      <c r="Q416" s="125"/>
      <c r="R416" s="125"/>
      <c r="S416" s="125"/>
      <c r="T416" s="125"/>
      <c r="U416" s="125"/>
      <c r="V416" s="125"/>
      <c r="W416" s="125"/>
      <c r="X416" s="125"/>
      <c r="Y416" s="125"/>
      <c r="Z416" s="125"/>
      <c r="AA416" s="125"/>
      <c r="AB416" s="125"/>
      <c r="AC416" s="125"/>
      <c r="AD416" s="125"/>
      <c r="AE416" s="125"/>
      <c r="AF416" s="125"/>
      <c r="AG416" s="125"/>
      <c r="AH416" s="125"/>
      <c r="AI416" s="125"/>
      <c r="AJ416" s="125"/>
      <c r="AK416" s="125"/>
      <c r="AL416" s="125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5"/>
      <c r="AW416" s="125"/>
    </row>
    <row r="417" spans="1:49" x14ac:dyDescent="0.3">
      <c r="A417" s="131"/>
      <c r="F417" s="125"/>
      <c r="G417" s="125"/>
      <c r="H417" s="125"/>
      <c r="I417" s="125"/>
      <c r="J417" s="125"/>
      <c r="K417" s="125"/>
      <c r="L417" s="125"/>
      <c r="M417" s="125"/>
      <c r="N417" s="125"/>
      <c r="O417" s="125"/>
      <c r="P417" s="125"/>
      <c r="Q417" s="125"/>
      <c r="R417" s="125"/>
      <c r="S417" s="125"/>
      <c r="T417" s="125"/>
      <c r="U417" s="125"/>
      <c r="V417" s="125"/>
      <c r="W417" s="125"/>
      <c r="X417" s="125"/>
      <c r="Y417" s="125"/>
      <c r="Z417" s="125"/>
      <c r="AA417" s="125"/>
      <c r="AB417" s="125"/>
      <c r="AC417" s="125"/>
      <c r="AD417" s="125"/>
      <c r="AE417" s="125"/>
      <c r="AF417" s="125"/>
      <c r="AG417" s="125"/>
      <c r="AH417" s="125"/>
      <c r="AI417" s="125"/>
      <c r="AJ417" s="125"/>
      <c r="AK417" s="125"/>
      <c r="AL417" s="125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5"/>
      <c r="AW417" s="125"/>
    </row>
    <row r="418" spans="1:49" x14ac:dyDescent="0.3">
      <c r="A418" s="131"/>
      <c r="F418" s="125"/>
      <c r="G418" s="125"/>
      <c r="H418" s="125"/>
      <c r="I418" s="125"/>
      <c r="J418" s="125"/>
      <c r="K418" s="125"/>
      <c r="L418" s="125"/>
      <c r="M418" s="125"/>
      <c r="N418" s="125"/>
      <c r="O418" s="125"/>
      <c r="P418" s="125"/>
      <c r="Q418" s="125"/>
      <c r="R418" s="125"/>
      <c r="S418" s="125"/>
      <c r="T418" s="125"/>
      <c r="U418" s="125"/>
      <c r="V418" s="125"/>
      <c r="W418" s="125"/>
      <c r="X418" s="125"/>
      <c r="Y418" s="125"/>
      <c r="Z418" s="125"/>
      <c r="AA418" s="125"/>
      <c r="AB418" s="125"/>
      <c r="AC418" s="125"/>
      <c r="AD418" s="125"/>
      <c r="AE418" s="125"/>
      <c r="AF418" s="125"/>
      <c r="AG418" s="125"/>
      <c r="AH418" s="125"/>
      <c r="AI418" s="125"/>
      <c r="AJ418" s="125"/>
      <c r="AK418" s="125"/>
      <c r="AL418" s="125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5"/>
      <c r="AW418" s="125"/>
    </row>
    <row r="419" spans="1:49" x14ac:dyDescent="0.3">
      <c r="A419" s="131"/>
      <c r="F419" s="125"/>
      <c r="G419" s="125"/>
      <c r="H419" s="125"/>
      <c r="I419" s="125"/>
      <c r="J419" s="125"/>
      <c r="K419" s="125"/>
      <c r="L419" s="125"/>
      <c r="M419" s="125"/>
      <c r="N419" s="125"/>
      <c r="O419" s="125"/>
      <c r="P419" s="125"/>
      <c r="Q419" s="125"/>
      <c r="R419" s="125"/>
      <c r="S419" s="125"/>
      <c r="T419" s="125"/>
      <c r="U419" s="125"/>
      <c r="V419" s="125"/>
      <c r="W419" s="125"/>
      <c r="X419" s="125"/>
      <c r="Y419" s="125"/>
      <c r="Z419" s="125"/>
      <c r="AA419" s="125"/>
      <c r="AB419" s="125"/>
      <c r="AC419" s="125"/>
      <c r="AD419" s="125"/>
      <c r="AE419" s="125"/>
      <c r="AF419" s="125"/>
      <c r="AG419" s="125"/>
      <c r="AH419" s="125"/>
      <c r="AI419" s="125"/>
      <c r="AJ419" s="125"/>
      <c r="AK419" s="125"/>
      <c r="AL419" s="125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5"/>
      <c r="AW419" s="125"/>
    </row>
    <row r="420" spans="1:49" x14ac:dyDescent="0.3">
      <c r="A420" s="131"/>
      <c r="F420" s="125"/>
      <c r="G420" s="125"/>
      <c r="H420" s="125"/>
      <c r="I420" s="125"/>
      <c r="J420" s="125"/>
      <c r="K420" s="125"/>
      <c r="L420" s="125"/>
      <c r="M420" s="125"/>
      <c r="N420" s="125"/>
      <c r="O420" s="125"/>
      <c r="P420" s="125"/>
      <c r="Q420" s="125"/>
      <c r="R420" s="125"/>
      <c r="S420" s="125"/>
      <c r="T420" s="125"/>
      <c r="U420" s="125"/>
      <c r="V420" s="125"/>
      <c r="W420" s="125"/>
      <c r="X420" s="125"/>
      <c r="Y420" s="125"/>
      <c r="Z420" s="125"/>
      <c r="AA420" s="125"/>
      <c r="AB420" s="125"/>
      <c r="AC420" s="125"/>
      <c r="AD420" s="125"/>
      <c r="AE420" s="125"/>
      <c r="AF420" s="125"/>
      <c r="AG420" s="125"/>
      <c r="AH420" s="125"/>
      <c r="AI420" s="125"/>
      <c r="AJ420" s="125"/>
      <c r="AK420" s="125"/>
      <c r="AL420" s="125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5"/>
      <c r="AW420" s="125"/>
    </row>
    <row r="421" spans="1:49" x14ac:dyDescent="0.3">
      <c r="A421" s="131"/>
      <c r="F421" s="125"/>
      <c r="G421" s="125"/>
      <c r="H421" s="125"/>
      <c r="I421" s="125"/>
      <c r="J421" s="125"/>
      <c r="K421" s="125"/>
      <c r="L421" s="125"/>
      <c r="M421" s="125"/>
      <c r="N421" s="125"/>
      <c r="O421" s="125"/>
      <c r="P421" s="125"/>
      <c r="Q421" s="125"/>
      <c r="R421" s="125"/>
      <c r="S421" s="125"/>
      <c r="T421" s="125"/>
      <c r="U421" s="125"/>
      <c r="V421" s="125"/>
      <c r="W421" s="125"/>
      <c r="X421" s="125"/>
      <c r="Y421" s="125"/>
      <c r="Z421" s="125"/>
      <c r="AA421" s="125"/>
      <c r="AB421" s="125"/>
      <c r="AC421" s="125"/>
      <c r="AD421" s="125"/>
      <c r="AE421" s="125"/>
      <c r="AF421" s="125"/>
      <c r="AG421" s="125"/>
      <c r="AH421" s="125"/>
      <c r="AI421" s="125"/>
      <c r="AJ421" s="125"/>
      <c r="AK421" s="125"/>
      <c r="AL421" s="125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5"/>
      <c r="AW421" s="125"/>
    </row>
    <row r="422" spans="1:49" x14ac:dyDescent="0.3">
      <c r="A422" s="131"/>
      <c r="F422" s="125"/>
      <c r="G422" s="125"/>
      <c r="H422" s="125"/>
      <c r="I422" s="125"/>
      <c r="J422" s="125"/>
      <c r="K422" s="125"/>
      <c r="L422" s="125"/>
      <c r="M422" s="125"/>
      <c r="N422" s="125"/>
      <c r="O422" s="125"/>
      <c r="P422" s="125"/>
      <c r="Q422" s="125"/>
      <c r="R422" s="125"/>
      <c r="S422" s="125"/>
      <c r="T422" s="125"/>
      <c r="U422" s="125"/>
      <c r="V422" s="125"/>
      <c r="W422" s="125"/>
      <c r="X422" s="125"/>
      <c r="Y422" s="125"/>
      <c r="Z422" s="125"/>
      <c r="AA422" s="125"/>
      <c r="AB422" s="125"/>
      <c r="AC422" s="125"/>
      <c r="AD422" s="125"/>
      <c r="AE422" s="125"/>
      <c r="AF422" s="125"/>
      <c r="AG422" s="125"/>
      <c r="AH422" s="125"/>
      <c r="AI422" s="125"/>
      <c r="AJ422" s="125"/>
      <c r="AK422" s="125"/>
      <c r="AL422" s="125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5"/>
      <c r="AW422" s="125"/>
    </row>
    <row r="423" spans="1:49" x14ac:dyDescent="0.3">
      <c r="A423" s="131"/>
      <c r="F423" s="125"/>
      <c r="G423" s="125"/>
      <c r="H423" s="125"/>
      <c r="I423" s="125"/>
      <c r="J423" s="125"/>
      <c r="K423" s="125"/>
      <c r="L423" s="125"/>
      <c r="M423" s="125"/>
      <c r="N423" s="125"/>
      <c r="O423" s="125"/>
      <c r="P423" s="125"/>
      <c r="Q423" s="125"/>
      <c r="R423" s="125"/>
      <c r="S423" s="125"/>
      <c r="T423" s="125"/>
      <c r="U423" s="125"/>
      <c r="V423" s="125"/>
      <c r="W423" s="125"/>
      <c r="X423" s="125"/>
      <c r="Y423" s="125"/>
      <c r="Z423" s="125"/>
      <c r="AA423" s="125"/>
      <c r="AB423" s="125"/>
      <c r="AC423" s="125"/>
      <c r="AD423" s="125"/>
      <c r="AE423" s="125"/>
      <c r="AF423" s="125"/>
      <c r="AG423" s="125"/>
      <c r="AH423" s="125"/>
      <c r="AI423" s="125"/>
      <c r="AJ423" s="125"/>
      <c r="AK423" s="125"/>
      <c r="AL423" s="125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5"/>
      <c r="AW423" s="125"/>
    </row>
    <row r="424" spans="1:49" x14ac:dyDescent="0.3">
      <c r="A424" s="131"/>
      <c r="F424" s="125"/>
      <c r="G424" s="125"/>
      <c r="H424" s="125"/>
      <c r="I424" s="125"/>
      <c r="J424" s="125"/>
      <c r="K424" s="125"/>
      <c r="L424" s="125"/>
      <c r="M424" s="125"/>
      <c r="N424" s="125"/>
      <c r="O424" s="125"/>
      <c r="P424" s="125"/>
      <c r="Q424" s="125"/>
      <c r="R424" s="125"/>
      <c r="S424" s="125"/>
      <c r="T424" s="125"/>
      <c r="U424" s="125"/>
      <c r="V424" s="125"/>
      <c r="W424" s="125"/>
      <c r="X424" s="125"/>
      <c r="Y424" s="125"/>
      <c r="Z424" s="125"/>
      <c r="AA424" s="125"/>
      <c r="AB424" s="125"/>
      <c r="AC424" s="125"/>
      <c r="AD424" s="125"/>
      <c r="AE424" s="125"/>
      <c r="AF424" s="125"/>
      <c r="AG424" s="125"/>
      <c r="AH424" s="125"/>
      <c r="AI424" s="125"/>
      <c r="AJ424" s="125"/>
      <c r="AK424" s="125"/>
      <c r="AL424" s="125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5"/>
      <c r="AW424" s="125"/>
    </row>
    <row r="425" spans="1:49" x14ac:dyDescent="0.3">
      <c r="A425" s="131"/>
      <c r="F425" s="125"/>
      <c r="G425" s="125"/>
      <c r="H425" s="125"/>
      <c r="I425" s="125"/>
      <c r="J425" s="125"/>
      <c r="K425" s="125"/>
      <c r="L425" s="125"/>
      <c r="M425" s="125"/>
      <c r="N425" s="125"/>
      <c r="O425" s="125"/>
      <c r="P425" s="125"/>
      <c r="Q425" s="125"/>
      <c r="R425" s="125"/>
      <c r="S425" s="125"/>
      <c r="T425" s="125"/>
      <c r="U425" s="125"/>
      <c r="V425" s="125"/>
      <c r="W425" s="125"/>
      <c r="X425" s="125"/>
      <c r="Y425" s="125"/>
      <c r="Z425" s="125"/>
      <c r="AA425" s="125"/>
      <c r="AB425" s="125"/>
      <c r="AC425" s="125"/>
      <c r="AD425" s="125"/>
      <c r="AE425" s="125"/>
      <c r="AF425" s="125"/>
      <c r="AG425" s="125"/>
      <c r="AH425" s="125"/>
      <c r="AI425" s="125"/>
      <c r="AJ425" s="125"/>
      <c r="AK425" s="125"/>
      <c r="AL425" s="125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5"/>
      <c r="AW425" s="125"/>
    </row>
    <row r="426" spans="1:49" x14ac:dyDescent="0.3">
      <c r="A426" s="131"/>
      <c r="F426" s="125"/>
      <c r="G426" s="125"/>
      <c r="H426" s="125"/>
      <c r="I426" s="125"/>
      <c r="J426" s="125"/>
      <c r="K426" s="125"/>
      <c r="L426" s="125"/>
      <c r="M426" s="125"/>
      <c r="N426" s="125"/>
      <c r="O426" s="125"/>
      <c r="P426" s="125"/>
      <c r="Q426" s="125"/>
      <c r="R426" s="125"/>
      <c r="S426" s="125"/>
      <c r="T426" s="125"/>
      <c r="U426" s="125"/>
      <c r="V426" s="125"/>
      <c r="W426" s="125"/>
      <c r="X426" s="125"/>
      <c r="Y426" s="125"/>
      <c r="Z426" s="125"/>
      <c r="AA426" s="125"/>
      <c r="AB426" s="125"/>
      <c r="AC426" s="125"/>
      <c r="AD426" s="125"/>
      <c r="AE426" s="125"/>
      <c r="AF426" s="125"/>
      <c r="AG426" s="125"/>
      <c r="AH426" s="125"/>
      <c r="AI426" s="125"/>
      <c r="AJ426" s="125"/>
      <c r="AK426" s="125"/>
      <c r="AL426" s="125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5"/>
      <c r="AW426" s="125"/>
    </row>
    <row r="427" spans="1:49" x14ac:dyDescent="0.3">
      <c r="A427" s="131"/>
      <c r="F427" s="125"/>
      <c r="G427" s="125"/>
      <c r="H427" s="125"/>
      <c r="I427" s="125"/>
      <c r="J427" s="125"/>
      <c r="K427" s="125"/>
      <c r="L427" s="125"/>
      <c r="M427" s="125"/>
      <c r="N427" s="125"/>
      <c r="O427" s="125"/>
      <c r="P427" s="125"/>
      <c r="Q427" s="125"/>
      <c r="R427" s="125"/>
      <c r="S427" s="125"/>
      <c r="T427" s="125"/>
      <c r="U427" s="125"/>
      <c r="V427" s="125"/>
      <c r="W427" s="125"/>
      <c r="X427" s="125"/>
      <c r="Y427" s="125"/>
      <c r="Z427" s="125"/>
      <c r="AA427" s="125"/>
      <c r="AB427" s="125"/>
      <c r="AC427" s="125"/>
      <c r="AD427" s="125"/>
      <c r="AE427" s="125"/>
      <c r="AF427" s="125"/>
      <c r="AG427" s="125"/>
      <c r="AH427" s="125"/>
      <c r="AI427" s="125"/>
      <c r="AJ427" s="125"/>
      <c r="AK427" s="125"/>
      <c r="AL427" s="125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5"/>
      <c r="AW427" s="125"/>
    </row>
    <row r="428" spans="1:49" x14ac:dyDescent="0.3">
      <c r="A428" s="131"/>
      <c r="F428" s="125"/>
      <c r="G428" s="125"/>
      <c r="H428" s="125"/>
      <c r="I428" s="125"/>
      <c r="J428" s="125"/>
      <c r="K428" s="125"/>
      <c r="L428" s="125"/>
      <c r="M428" s="125"/>
      <c r="N428" s="125"/>
      <c r="O428" s="125"/>
      <c r="P428" s="125"/>
      <c r="Q428" s="125"/>
      <c r="R428" s="125"/>
      <c r="S428" s="125"/>
      <c r="T428" s="125"/>
      <c r="U428" s="125"/>
      <c r="V428" s="125"/>
      <c r="W428" s="125"/>
      <c r="X428" s="125"/>
      <c r="Y428" s="125"/>
      <c r="Z428" s="125"/>
      <c r="AA428" s="125"/>
      <c r="AB428" s="125"/>
      <c r="AC428" s="125"/>
      <c r="AD428" s="125"/>
      <c r="AE428" s="125"/>
      <c r="AF428" s="125"/>
      <c r="AG428" s="125"/>
      <c r="AH428" s="125"/>
      <c r="AI428" s="125"/>
      <c r="AJ428" s="125"/>
      <c r="AK428" s="125"/>
      <c r="AL428" s="125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5"/>
      <c r="AW428" s="125"/>
    </row>
    <row r="429" spans="1:49" x14ac:dyDescent="0.3">
      <c r="A429" s="131"/>
      <c r="F429" s="125"/>
      <c r="G429" s="125"/>
      <c r="H429" s="125"/>
      <c r="I429" s="125"/>
      <c r="J429" s="125"/>
      <c r="K429" s="125"/>
      <c r="L429" s="125"/>
      <c r="M429" s="125"/>
      <c r="N429" s="125"/>
      <c r="O429" s="125"/>
      <c r="P429" s="125"/>
      <c r="Q429" s="125"/>
      <c r="R429" s="125"/>
      <c r="S429" s="125"/>
      <c r="T429" s="125"/>
      <c r="U429" s="125"/>
      <c r="V429" s="125"/>
      <c r="W429" s="125"/>
      <c r="X429" s="125"/>
      <c r="Y429" s="125"/>
      <c r="Z429" s="125"/>
      <c r="AA429" s="125"/>
      <c r="AB429" s="125"/>
      <c r="AC429" s="125"/>
      <c r="AD429" s="125"/>
      <c r="AE429" s="125"/>
      <c r="AF429" s="125"/>
      <c r="AG429" s="125"/>
      <c r="AH429" s="125"/>
      <c r="AI429" s="125"/>
      <c r="AJ429" s="125"/>
      <c r="AK429" s="125"/>
      <c r="AL429" s="125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5"/>
      <c r="AW429" s="125"/>
    </row>
    <row r="430" spans="1:49" x14ac:dyDescent="0.3">
      <c r="AW430" s="41"/>
    </row>
    <row r="431" spans="1:49" x14ac:dyDescent="0.3">
      <c r="AW431" s="41"/>
    </row>
    <row r="432" spans="1:49" x14ac:dyDescent="0.3">
      <c r="AW432" s="41"/>
    </row>
    <row r="433" spans="49:49" x14ac:dyDescent="0.3">
      <c r="AW433" s="41"/>
    </row>
    <row r="434" spans="49:49" x14ac:dyDescent="0.3">
      <c r="AW434" s="41"/>
    </row>
    <row r="435" spans="49:49" x14ac:dyDescent="0.3">
      <c r="AW435" s="41"/>
    </row>
    <row r="436" spans="49:49" x14ac:dyDescent="0.3">
      <c r="AW436" s="41"/>
    </row>
    <row r="437" spans="49:49" x14ac:dyDescent="0.3">
      <c r="AW437" s="41"/>
    </row>
    <row r="438" spans="49:49" x14ac:dyDescent="0.3">
      <c r="AW438" s="41"/>
    </row>
    <row r="439" spans="49:49" x14ac:dyDescent="0.3">
      <c r="AW439" s="41"/>
    </row>
    <row r="440" spans="49:49" x14ac:dyDescent="0.3">
      <c r="AW440" s="41"/>
    </row>
    <row r="441" spans="49:49" x14ac:dyDescent="0.3">
      <c r="AW441" s="41"/>
    </row>
    <row r="442" spans="49:49" x14ac:dyDescent="0.3">
      <c r="AW442" s="41"/>
    </row>
    <row r="443" spans="49:49" x14ac:dyDescent="0.3">
      <c r="AW443" s="41"/>
    </row>
    <row r="444" spans="49:49" x14ac:dyDescent="0.3">
      <c r="AW444" s="41"/>
    </row>
    <row r="445" spans="49:49" x14ac:dyDescent="0.3">
      <c r="AW445" s="41"/>
    </row>
    <row r="446" spans="49:49" x14ac:dyDescent="0.3">
      <c r="AW446" s="41"/>
    </row>
    <row r="447" spans="49:49" x14ac:dyDescent="0.3">
      <c r="AW447" s="41"/>
    </row>
    <row r="448" spans="49:49" x14ac:dyDescent="0.3">
      <c r="AW448" s="41"/>
    </row>
    <row r="449" spans="49:49" x14ac:dyDescent="0.3">
      <c r="AW449" s="41"/>
    </row>
    <row r="450" spans="49:49" x14ac:dyDescent="0.3">
      <c r="AW450" s="41"/>
    </row>
    <row r="451" spans="49:49" x14ac:dyDescent="0.3">
      <c r="AW451" s="41"/>
    </row>
    <row r="452" spans="49:49" x14ac:dyDescent="0.3">
      <c r="AW452" s="41"/>
    </row>
    <row r="453" spans="49:49" x14ac:dyDescent="0.3">
      <c r="AW453" s="41"/>
    </row>
    <row r="454" spans="49:49" x14ac:dyDescent="0.3">
      <c r="AW454" s="41"/>
    </row>
    <row r="455" spans="49:49" x14ac:dyDescent="0.3">
      <c r="AW455" s="41"/>
    </row>
    <row r="456" spans="49:49" x14ac:dyDescent="0.3">
      <c r="AW456" s="41"/>
    </row>
    <row r="457" spans="49:49" x14ac:dyDescent="0.3">
      <c r="AW457" s="41"/>
    </row>
    <row r="458" spans="49:49" x14ac:dyDescent="0.3">
      <c r="AW458" s="41"/>
    </row>
    <row r="459" spans="49:49" x14ac:dyDescent="0.3">
      <c r="AW459" s="41"/>
    </row>
    <row r="460" spans="49:49" x14ac:dyDescent="0.3">
      <c r="AW460" s="41"/>
    </row>
    <row r="461" spans="49:49" x14ac:dyDescent="0.3">
      <c r="AW461" s="41"/>
    </row>
    <row r="462" spans="49:49" x14ac:dyDescent="0.3">
      <c r="AW462" s="41"/>
    </row>
    <row r="463" spans="49:49" x14ac:dyDescent="0.3">
      <c r="AW463" s="41"/>
    </row>
    <row r="464" spans="49:49" x14ac:dyDescent="0.3">
      <c r="AW464" s="41"/>
    </row>
    <row r="465" spans="49:49" x14ac:dyDescent="0.3">
      <c r="AW465" s="41"/>
    </row>
    <row r="466" spans="49:49" x14ac:dyDescent="0.3">
      <c r="AW466" s="41"/>
    </row>
    <row r="467" spans="49:49" x14ac:dyDescent="0.3">
      <c r="AW467" s="41"/>
    </row>
    <row r="468" spans="49:49" x14ac:dyDescent="0.3">
      <c r="AW468" s="41"/>
    </row>
    <row r="469" spans="49:49" x14ac:dyDescent="0.3">
      <c r="AW469" s="41"/>
    </row>
    <row r="470" spans="49:49" x14ac:dyDescent="0.3">
      <c r="AW470" s="41"/>
    </row>
  </sheetData>
  <mergeCells count="2">
    <mergeCell ref="A3:AV3"/>
    <mergeCell ref="A1:AV1"/>
  </mergeCells>
  <phoneticPr fontId="4" type="noConversion"/>
  <pageMargins left="0" right="0" top="0.74803149606299213" bottom="0.74803149606299213" header="0.31496062992125984" footer="0.31496062992125984"/>
  <pageSetup paperSize="9" scale="5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69"/>
  <sheetViews>
    <sheetView workbookViewId="0">
      <selection activeCell="A2" sqref="A2"/>
    </sheetView>
  </sheetViews>
  <sheetFormatPr defaultColWidth="8.88671875" defaultRowHeight="13.8" x14ac:dyDescent="0.3"/>
  <cols>
    <col min="1" max="1" width="10.44140625" style="108" customWidth="1"/>
    <col min="2" max="2" width="3.6640625" style="108" customWidth="1"/>
    <col min="3" max="3" width="26.6640625" style="108" customWidth="1"/>
    <col min="4" max="4" width="8.88671875" style="108"/>
    <col min="5" max="5" width="3.6640625" style="108" customWidth="1"/>
    <col min="6" max="6" width="11.88671875" style="108" customWidth="1"/>
    <col min="7" max="7" width="3.88671875" style="108" customWidth="1"/>
    <col min="8" max="8" width="12.5546875" style="108" bestFit="1" customWidth="1"/>
    <col min="9" max="9" width="3.6640625" style="108" customWidth="1"/>
    <col min="10" max="10" width="10.88671875" style="143" customWidth="1"/>
    <col min="11" max="11" width="3.6640625" style="108" customWidth="1"/>
    <col min="12" max="12" width="35.5546875" style="108" customWidth="1"/>
    <col min="13" max="14" width="8.88671875" style="108"/>
    <col min="15" max="15" width="19.6640625" style="108" customWidth="1"/>
    <col min="16" max="16" width="8.88671875" style="108"/>
    <col min="17" max="17" width="3.77734375" style="108" customWidth="1"/>
    <col min="18" max="16384" width="8.88671875" style="108"/>
  </cols>
  <sheetData>
    <row r="1" spans="1:18" x14ac:dyDescent="0.3">
      <c r="A1" s="178" t="s">
        <v>18</v>
      </c>
      <c r="B1" s="178"/>
      <c r="C1" s="178"/>
      <c r="D1" s="178"/>
      <c r="E1" s="178"/>
      <c r="F1" s="178"/>
      <c r="G1" s="178"/>
    </row>
    <row r="2" spans="1:18" x14ac:dyDescent="0.3">
      <c r="P2" s="175"/>
    </row>
    <row r="3" spans="1:18" x14ac:dyDescent="0.3">
      <c r="A3" s="179" t="s">
        <v>240</v>
      </c>
      <c r="B3" s="179"/>
      <c r="C3" s="179"/>
      <c r="D3" s="179"/>
      <c r="E3" s="179"/>
      <c r="F3" s="179"/>
      <c r="G3" s="179"/>
      <c r="P3" s="175"/>
    </row>
    <row r="4" spans="1:18" x14ac:dyDescent="0.3">
      <c r="A4" s="109"/>
      <c r="B4" s="109"/>
      <c r="C4" s="109"/>
      <c r="D4" s="109"/>
      <c r="E4" s="109"/>
      <c r="F4" s="109"/>
      <c r="G4" s="109"/>
      <c r="I4" s="123"/>
      <c r="J4" s="144" t="s">
        <v>341</v>
      </c>
      <c r="P4" s="175"/>
    </row>
    <row r="5" spans="1:18" x14ac:dyDescent="0.3">
      <c r="A5" s="109" t="s">
        <v>166</v>
      </c>
      <c r="F5" s="109" t="s">
        <v>166</v>
      </c>
      <c r="H5" s="109"/>
      <c r="I5" s="123"/>
      <c r="J5" s="144" t="s">
        <v>341</v>
      </c>
      <c r="P5" s="175"/>
    </row>
    <row r="6" spans="1:18" x14ac:dyDescent="0.3">
      <c r="A6" s="110" t="s">
        <v>233</v>
      </c>
      <c r="F6" s="110" t="s">
        <v>162</v>
      </c>
      <c r="H6" s="109" t="s">
        <v>158</v>
      </c>
      <c r="I6" s="123"/>
      <c r="J6" s="144" t="s">
        <v>158</v>
      </c>
      <c r="P6" s="175"/>
    </row>
    <row r="7" spans="1:18" x14ac:dyDescent="0.3">
      <c r="A7" s="110"/>
      <c r="F7" s="110" t="s">
        <v>246</v>
      </c>
      <c r="H7" s="109" t="s">
        <v>246</v>
      </c>
      <c r="I7" s="123"/>
      <c r="J7" s="144" t="s">
        <v>342</v>
      </c>
      <c r="P7" s="175"/>
      <c r="R7" s="175"/>
    </row>
    <row r="8" spans="1:18" x14ac:dyDescent="0.3">
      <c r="I8" s="123"/>
      <c r="J8" s="145"/>
      <c r="P8" s="175"/>
      <c r="R8" s="175"/>
    </row>
    <row r="9" spans="1:18" x14ac:dyDescent="0.3">
      <c r="C9" s="111" t="s">
        <v>10</v>
      </c>
      <c r="I9" s="123"/>
      <c r="J9" s="145"/>
      <c r="P9" s="175"/>
      <c r="R9" s="175"/>
    </row>
    <row r="10" spans="1:18" x14ac:dyDescent="0.3">
      <c r="A10" s="112">
        <v>53000</v>
      </c>
      <c r="C10" s="108" t="s">
        <v>33</v>
      </c>
      <c r="F10" s="112">
        <f>Receipts!J6</f>
        <v>54000</v>
      </c>
      <c r="H10" s="108">
        <v>54000</v>
      </c>
      <c r="I10" s="123"/>
      <c r="J10" s="145">
        <v>54000</v>
      </c>
      <c r="L10" s="108" t="s">
        <v>343</v>
      </c>
      <c r="M10" s="112"/>
    </row>
    <row r="11" spans="1:18" x14ac:dyDescent="0.3">
      <c r="A11" s="112"/>
      <c r="C11" s="108" t="s">
        <v>36</v>
      </c>
      <c r="F11" s="112"/>
      <c r="I11" s="123"/>
      <c r="J11" s="145"/>
      <c r="M11" s="112"/>
    </row>
    <row r="12" spans="1:18" x14ac:dyDescent="0.3">
      <c r="A12" s="112">
        <v>7995.41</v>
      </c>
      <c r="C12" s="108" t="s">
        <v>38</v>
      </c>
      <c r="F12" s="112">
        <f>Receipts!K6</f>
        <v>12590.25</v>
      </c>
      <c r="I12" s="123"/>
      <c r="J12" s="145"/>
      <c r="M12" s="112"/>
    </row>
    <row r="13" spans="1:18" x14ac:dyDescent="0.3">
      <c r="A13" s="112">
        <v>3700</v>
      </c>
      <c r="C13" s="108" t="s">
        <v>40</v>
      </c>
      <c r="F13" s="112"/>
      <c r="I13" s="123"/>
      <c r="J13" s="145"/>
      <c r="M13" s="112"/>
      <c r="P13" s="112"/>
    </row>
    <row r="14" spans="1:18" x14ac:dyDescent="0.3">
      <c r="A14" s="112">
        <v>738.33</v>
      </c>
      <c r="C14" s="108" t="s">
        <v>26</v>
      </c>
      <c r="F14" s="112">
        <f>Receipts!G6</f>
        <v>2427.96</v>
      </c>
      <c r="I14" s="123"/>
      <c r="J14" s="145"/>
      <c r="M14" s="112"/>
      <c r="P14" s="175"/>
    </row>
    <row r="15" spans="1:18" x14ac:dyDescent="0.3">
      <c r="A15" s="112">
        <v>367.5</v>
      </c>
      <c r="C15" s="108" t="s">
        <v>231</v>
      </c>
      <c r="F15" s="112">
        <f>Receipts!H6</f>
        <v>387.5</v>
      </c>
      <c r="I15" s="123"/>
      <c r="J15" s="145"/>
      <c r="M15" s="112"/>
      <c r="P15" s="175"/>
    </row>
    <row r="16" spans="1:18" x14ac:dyDescent="0.3">
      <c r="A16" s="112">
        <v>805.02</v>
      </c>
      <c r="C16" s="108" t="s">
        <v>23</v>
      </c>
      <c r="F16" s="112">
        <f>Receipts!I6</f>
        <v>5042.5</v>
      </c>
      <c r="I16" s="123"/>
      <c r="J16" s="145"/>
      <c r="M16" s="112"/>
      <c r="P16" s="175"/>
    </row>
    <row r="17" spans="1:16" x14ac:dyDescent="0.3">
      <c r="A17" s="112">
        <v>7831.78</v>
      </c>
      <c r="C17" s="108" t="s">
        <v>34</v>
      </c>
      <c r="F17" s="112">
        <f>Receipts!N6</f>
        <v>4433.55</v>
      </c>
      <c r="I17" s="123"/>
      <c r="J17" s="145"/>
      <c r="M17" s="112"/>
      <c r="P17" s="175"/>
    </row>
    <row r="18" spans="1:16" x14ac:dyDescent="0.3">
      <c r="A18" s="112">
        <v>2058.5700000000002</v>
      </c>
      <c r="C18" s="108" t="s">
        <v>42</v>
      </c>
      <c r="F18" s="112">
        <f>Receipts!O6+Receipts!P62+Receipts!P84+Receipts!P90+Receipts!P91</f>
        <v>2658.9</v>
      </c>
      <c r="I18" s="123"/>
      <c r="J18" s="145"/>
      <c r="M18" s="112"/>
      <c r="N18" s="112"/>
      <c r="P18" s="175"/>
    </row>
    <row r="19" spans="1:16" x14ac:dyDescent="0.3">
      <c r="A19" s="114">
        <f>SUM(A10:A18)</f>
        <v>76496.610000000015</v>
      </c>
      <c r="C19" s="111" t="s">
        <v>11</v>
      </c>
      <c r="F19" s="114">
        <f>SUM(F10:F18)</f>
        <v>81540.66</v>
      </c>
      <c r="H19" s="115">
        <f>SUM(H9:H18)</f>
        <v>54000</v>
      </c>
      <c r="I19" s="123"/>
      <c r="J19" s="146">
        <f>SUM(J10:J18)</f>
        <v>54000</v>
      </c>
      <c r="M19" s="112"/>
      <c r="P19" s="175"/>
    </row>
    <row r="20" spans="1:16" x14ac:dyDescent="0.3">
      <c r="I20" s="123"/>
      <c r="J20" s="145"/>
      <c r="M20" s="112"/>
      <c r="P20" s="175"/>
    </row>
    <row r="21" spans="1:16" x14ac:dyDescent="0.3">
      <c r="C21" s="111" t="s">
        <v>12</v>
      </c>
      <c r="I21" s="123"/>
      <c r="J21" s="145"/>
      <c r="M21" s="112"/>
      <c r="P21" s="175"/>
    </row>
    <row r="22" spans="1:16" x14ac:dyDescent="0.3">
      <c r="A22" s="112">
        <v>13622.88</v>
      </c>
      <c r="C22" s="108" t="s">
        <v>113</v>
      </c>
      <c r="D22" s="108" t="s">
        <v>43</v>
      </c>
      <c r="F22" s="112">
        <f>Payments!G7</f>
        <v>13657.099999999997</v>
      </c>
      <c r="H22" s="108">
        <v>13000</v>
      </c>
      <c r="I22" s="123"/>
      <c r="J22" s="147">
        <v>13250</v>
      </c>
      <c r="L22" s="108" t="s">
        <v>344</v>
      </c>
      <c r="M22" s="112"/>
      <c r="P22" s="175"/>
    </row>
    <row r="23" spans="1:16" x14ac:dyDescent="0.3">
      <c r="A23" s="112">
        <v>671.62</v>
      </c>
      <c r="C23" s="108" t="s">
        <v>114</v>
      </c>
      <c r="D23" s="108" t="s">
        <v>45</v>
      </c>
      <c r="F23" s="112">
        <f>Payments!H7</f>
        <v>690.44999999999982</v>
      </c>
      <c r="H23" s="108">
        <v>600</v>
      </c>
      <c r="I23" s="123"/>
      <c r="J23" s="147">
        <v>600</v>
      </c>
      <c r="L23" s="108" t="s">
        <v>345</v>
      </c>
      <c r="M23" s="112"/>
      <c r="P23" s="175"/>
    </row>
    <row r="24" spans="1:16" x14ac:dyDescent="0.3">
      <c r="A24" s="112">
        <v>644.47</v>
      </c>
      <c r="C24" s="108" t="s">
        <v>115</v>
      </c>
      <c r="D24" s="108" t="s">
        <v>46</v>
      </c>
      <c r="F24" s="112">
        <f>Payments!I7</f>
        <v>613.32999999999993</v>
      </c>
      <c r="H24" s="108">
        <v>500</v>
      </c>
      <c r="I24" s="123"/>
      <c r="J24" s="147">
        <v>500</v>
      </c>
      <c r="L24" s="108" t="s">
        <v>237</v>
      </c>
      <c r="M24" s="112"/>
      <c r="P24" s="175"/>
    </row>
    <row r="25" spans="1:16" x14ac:dyDescent="0.3">
      <c r="A25" s="112"/>
      <c r="C25" s="108" t="s">
        <v>116</v>
      </c>
      <c r="D25" s="108" t="s">
        <v>47</v>
      </c>
      <c r="F25" s="112"/>
      <c r="I25" s="123"/>
      <c r="J25" s="147"/>
      <c r="M25" s="112"/>
      <c r="P25" s="175"/>
    </row>
    <row r="26" spans="1:16" x14ac:dyDescent="0.3">
      <c r="A26" s="112">
        <v>23.32</v>
      </c>
      <c r="C26" s="108" t="s">
        <v>117</v>
      </c>
      <c r="D26" s="108" t="s">
        <v>48</v>
      </c>
      <c r="F26" s="112"/>
      <c r="H26" s="108">
        <v>50</v>
      </c>
      <c r="I26" s="123"/>
      <c r="J26" s="147">
        <v>50</v>
      </c>
      <c r="L26" s="108" t="s">
        <v>237</v>
      </c>
      <c r="M26" s="112"/>
      <c r="N26" s="108" t="s">
        <v>234</v>
      </c>
      <c r="P26" s="175"/>
    </row>
    <row r="27" spans="1:16" x14ac:dyDescent="0.3">
      <c r="A27" s="112">
        <v>550</v>
      </c>
      <c r="C27" s="108" t="s">
        <v>61</v>
      </c>
      <c r="D27" s="108" t="s">
        <v>49</v>
      </c>
      <c r="F27" s="112">
        <f>Payments!L7</f>
        <v>565</v>
      </c>
      <c r="H27" s="108">
        <v>1000</v>
      </c>
      <c r="I27" s="123"/>
      <c r="J27" s="147">
        <v>1000</v>
      </c>
      <c r="M27" s="112"/>
      <c r="P27" s="175"/>
    </row>
    <row r="28" spans="1:16" x14ac:dyDescent="0.3">
      <c r="A28" s="112">
        <v>2575.91</v>
      </c>
      <c r="C28" s="108" t="s">
        <v>5</v>
      </c>
      <c r="D28" s="108" t="s">
        <v>50</v>
      </c>
      <c r="F28" s="112">
        <f>Payments!F106</f>
        <v>2900.86</v>
      </c>
      <c r="H28" s="108">
        <v>2750</v>
      </c>
      <c r="I28" s="123"/>
      <c r="J28" s="147">
        <v>3000</v>
      </c>
      <c r="L28" s="108" t="s">
        <v>346</v>
      </c>
      <c r="M28" s="112"/>
      <c r="P28" s="175"/>
    </row>
    <row r="29" spans="1:16" x14ac:dyDescent="0.3">
      <c r="A29" s="112">
        <v>129.6</v>
      </c>
      <c r="C29" s="108" t="s">
        <v>118</v>
      </c>
      <c r="D29" s="108" t="s">
        <v>51</v>
      </c>
      <c r="F29" s="112">
        <f>Payments!N7</f>
        <v>128.80000000000001</v>
      </c>
      <c r="H29" s="108">
        <v>150</v>
      </c>
      <c r="I29" s="123"/>
      <c r="J29" s="147">
        <v>150</v>
      </c>
      <c r="M29" s="112"/>
      <c r="P29" s="175"/>
    </row>
    <row r="30" spans="1:16" x14ac:dyDescent="0.3">
      <c r="A30" s="112">
        <v>2264</v>
      </c>
      <c r="C30" s="108" t="s">
        <v>119</v>
      </c>
      <c r="D30" s="108" t="s">
        <v>52</v>
      </c>
      <c r="F30" s="112">
        <f>Payments!O7</f>
        <v>1345</v>
      </c>
      <c r="H30" s="108">
        <v>2500</v>
      </c>
      <c r="I30" s="123"/>
      <c r="J30" s="147">
        <v>2500</v>
      </c>
      <c r="M30" s="112"/>
      <c r="P30" s="175"/>
    </row>
    <row r="31" spans="1:16" x14ac:dyDescent="0.3">
      <c r="A31" s="112"/>
      <c r="C31" s="108" t="s">
        <v>120</v>
      </c>
      <c r="D31" s="108" t="s">
        <v>53</v>
      </c>
      <c r="F31" s="112"/>
      <c r="H31" s="108">
        <v>50</v>
      </c>
      <c r="I31" s="123"/>
      <c r="J31" s="147">
        <v>50</v>
      </c>
      <c r="L31" s="108" t="s">
        <v>347</v>
      </c>
      <c r="M31" s="112"/>
      <c r="P31" s="175"/>
    </row>
    <row r="32" spans="1:16" x14ac:dyDescent="0.3">
      <c r="A32" s="112">
        <v>22.5</v>
      </c>
      <c r="C32" s="108" t="s">
        <v>121</v>
      </c>
      <c r="D32" s="108" t="s">
        <v>54</v>
      </c>
      <c r="F32" s="112"/>
      <c r="H32" s="108">
        <v>100</v>
      </c>
      <c r="I32" s="123"/>
      <c r="J32" s="147">
        <v>100</v>
      </c>
      <c r="M32" s="112"/>
      <c r="P32" s="175"/>
    </row>
    <row r="33" spans="1:18" x14ac:dyDescent="0.3">
      <c r="A33" s="112">
        <v>80</v>
      </c>
      <c r="C33" s="108" t="s">
        <v>67</v>
      </c>
      <c r="D33" s="108" t="s">
        <v>55</v>
      </c>
      <c r="F33" s="112">
        <f>Payments!R7</f>
        <v>70</v>
      </c>
      <c r="H33" s="108">
        <v>100</v>
      </c>
      <c r="I33" s="123"/>
      <c r="J33" s="147">
        <v>100</v>
      </c>
      <c r="M33" s="112"/>
      <c r="P33" s="175"/>
    </row>
    <row r="34" spans="1:18" x14ac:dyDescent="0.3">
      <c r="A34" s="112"/>
      <c r="C34" s="108" t="s">
        <v>357</v>
      </c>
      <c r="D34" s="108" t="s">
        <v>56</v>
      </c>
      <c r="F34" s="112"/>
      <c r="I34" s="123"/>
      <c r="J34" s="147">
        <v>1500</v>
      </c>
      <c r="L34" s="108" t="s">
        <v>349</v>
      </c>
      <c r="M34" s="112"/>
      <c r="P34" s="175"/>
    </row>
    <row r="35" spans="1:18" x14ac:dyDescent="0.3">
      <c r="A35" s="112">
        <v>7797.64</v>
      </c>
      <c r="C35" s="108" t="s">
        <v>68</v>
      </c>
      <c r="D35" s="108" t="s">
        <v>57</v>
      </c>
      <c r="F35" s="112">
        <f>Payments!T7</f>
        <v>14350.970000000001</v>
      </c>
      <c r="H35" s="123">
        <v>10000</v>
      </c>
      <c r="I35" s="123"/>
      <c r="J35" s="147">
        <v>0</v>
      </c>
      <c r="M35" s="112"/>
      <c r="P35" s="175"/>
    </row>
    <row r="36" spans="1:18" x14ac:dyDescent="0.3">
      <c r="A36" s="112">
        <v>919</v>
      </c>
      <c r="C36" s="108" t="s">
        <v>85</v>
      </c>
      <c r="D36" s="108" t="s">
        <v>80</v>
      </c>
      <c r="F36" s="112">
        <f>Payments!U7</f>
        <v>1868</v>
      </c>
      <c r="H36" s="108">
        <v>950</v>
      </c>
      <c r="I36" s="123"/>
      <c r="J36" s="147">
        <v>1000</v>
      </c>
      <c r="L36" s="108" t="s">
        <v>348</v>
      </c>
      <c r="M36" s="112"/>
      <c r="P36" s="175"/>
    </row>
    <row r="37" spans="1:18" x14ac:dyDescent="0.3">
      <c r="A37" s="112">
        <v>36</v>
      </c>
      <c r="C37" s="108" t="s">
        <v>86</v>
      </c>
      <c r="D37" s="108" t="s">
        <v>81</v>
      </c>
      <c r="F37" s="112"/>
      <c r="H37" s="108">
        <v>40</v>
      </c>
      <c r="I37" s="123"/>
      <c r="J37" s="147">
        <v>40</v>
      </c>
      <c r="M37" s="112"/>
      <c r="P37" s="175"/>
    </row>
    <row r="38" spans="1:18" x14ac:dyDescent="0.3">
      <c r="A38" s="112"/>
      <c r="C38" s="108" t="s">
        <v>87</v>
      </c>
      <c r="D38" s="108" t="s">
        <v>82</v>
      </c>
      <c r="F38" s="112"/>
      <c r="I38" s="123"/>
      <c r="J38" s="147"/>
      <c r="M38" s="112"/>
      <c r="P38" s="175"/>
      <c r="R38" s="175"/>
    </row>
    <row r="39" spans="1:18" x14ac:dyDescent="0.3">
      <c r="A39" s="112">
        <v>28</v>
      </c>
      <c r="C39" s="108" t="s">
        <v>88</v>
      </c>
      <c r="D39" s="108" t="s">
        <v>83</v>
      </c>
      <c r="F39" s="112">
        <f>Payments!X7</f>
        <v>33</v>
      </c>
      <c r="H39" s="108">
        <v>30</v>
      </c>
      <c r="I39" s="123"/>
      <c r="J39" s="147">
        <v>30</v>
      </c>
      <c r="M39" s="112"/>
      <c r="P39" s="175"/>
      <c r="R39" s="175"/>
    </row>
    <row r="40" spans="1:18" x14ac:dyDescent="0.3">
      <c r="A40" s="112"/>
      <c r="C40" s="108" t="s">
        <v>89</v>
      </c>
      <c r="D40" s="108" t="s">
        <v>84</v>
      </c>
      <c r="F40" s="112">
        <f>Payments!Y7</f>
        <v>35</v>
      </c>
      <c r="H40" s="108">
        <v>35</v>
      </c>
      <c r="I40" s="123"/>
      <c r="J40" s="147">
        <v>35</v>
      </c>
      <c r="M40" s="112"/>
      <c r="P40" s="175"/>
      <c r="R40" s="175"/>
    </row>
    <row r="41" spans="1:18" x14ac:dyDescent="0.3">
      <c r="A41" s="112">
        <v>1921</v>
      </c>
      <c r="C41" s="108" t="s">
        <v>128</v>
      </c>
      <c r="D41" s="108" t="s">
        <v>90</v>
      </c>
      <c r="F41" s="112">
        <f>Payments!Z7</f>
        <v>1590.9</v>
      </c>
      <c r="H41" s="108">
        <v>150</v>
      </c>
      <c r="I41" s="123"/>
      <c r="J41" s="147">
        <v>150</v>
      </c>
      <c r="L41" s="108" t="s">
        <v>349</v>
      </c>
      <c r="M41" s="112"/>
    </row>
    <row r="42" spans="1:18" x14ac:dyDescent="0.3">
      <c r="A42" s="112">
        <v>7601</v>
      </c>
      <c r="C42" s="108" t="s">
        <v>129</v>
      </c>
      <c r="D42" s="108" t="s">
        <v>91</v>
      </c>
      <c r="F42" s="112">
        <f>Payments!AA7</f>
        <v>12330</v>
      </c>
      <c r="H42" s="108">
        <v>12000</v>
      </c>
      <c r="I42" s="123"/>
      <c r="J42" s="147">
        <v>15000</v>
      </c>
      <c r="L42" s="108" t="s">
        <v>350</v>
      </c>
      <c r="M42" s="112"/>
    </row>
    <row r="43" spans="1:18" x14ac:dyDescent="0.3">
      <c r="A43" s="112"/>
      <c r="C43" s="108" t="s">
        <v>130</v>
      </c>
      <c r="D43" s="108" t="s">
        <v>92</v>
      </c>
      <c r="I43" s="123"/>
      <c r="J43" s="147"/>
      <c r="M43" s="112"/>
    </row>
    <row r="44" spans="1:18" x14ac:dyDescent="0.3">
      <c r="A44" s="112">
        <v>83.1</v>
      </c>
      <c r="C44" s="108" t="s">
        <v>152</v>
      </c>
      <c r="D44" s="108" t="s">
        <v>93</v>
      </c>
      <c r="F44" s="112">
        <f>Payments!AC7</f>
        <v>3058.23</v>
      </c>
      <c r="H44" s="108">
        <v>500</v>
      </c>
      <c r="I44" s="123"/>
      <c r="J44" s="147">
        <v>1000</v>
      </c>
      <c r="L44" s="108" t="s">
        <v>351</v>
      </c>
      <c r="M44" s="112"/>
    </row>
    <row r="45" spans="1:18" x14ac:dyDescent="0.3">
      <c r="A45" s="112"/>
      <c r="C45" s="108" t="s">
        <v>102</v>
      </c>
      <c r="D45" s="108" t="s">
        <v>94</v>
      </c>
      <c r="F45" s="112"/>
      <c r="I45" s="123"/>
      <c r="J45" s="147"/>
      <c r="M45" s="112"/>
    </row>
    <row r="46" spans="1:18" x14ac:dyDescent="0.3">
      <c r="A46" s="112">
        <v>1843.42</v>
      </c>
      <c r="C46" s="108" t="s">
        <v>131</v>
      </c>
      <c r="D46" s="108" t="s">
        <v>95</v>
      </c>
      <c r="F46" s="112">
        <f>Payments!AE7</f>
        <v>300</v>
      </c>
      <c r="H46" s="108">
        <v>3000</v>
      </c>
      <c r="I46" s="123"/>
      <c r="J46" s="147">
        <v>5000</v>
      </c>
      <c r="L46" s="108" t="s">
        <v>352</v>
      </c>
      <c r="M46" s="112"/>
    </row>
    <row r="47" spans="1:18" x14ac:dyDescent="0.3">
      <c r="A47" s="112">
        <v>2291.5</v>
      </c>
      <c r="C47" s="108" t="s">
        <v>132</v>
      </c>
      <c r="D47" s="108" t="s">
        <v>96</v>
      </c>
      <c r="F47" s="112">
        <f>Payments!AF7</f>
        <v>334</v>
      </c>
      <c r="H47" s="108">
        <v>10000</v>
      </c>
      <c r="I47" s="123"/>
      <c r="J47" s="147">
        <v>20000</v>
      </c>
      <c r="L47" s="108" t="s">
        <v>353</v>
      </c>
      <c r="M47" s="112"/>
    </row>
    <row r="48" spans="1:18" x14ac:dyDescent="0.3">
      <c r="A48" s="112">
        <v>320</v>
      </c>
      <c r="C48" s="108" t="s">
        <v>133</v>
      </c>
      <c r="D48" s="108" t="s">
        <v>97</v>
      </c>
      <c r="F48" s="112">
        <f>Payments!AG7</f>
        <v>1816.8</v>
      </c>
      <c r="H48" s="108">
        <v>2500</v>
      </c>
      <c r="I48" s="123"/>
      <c r="J48" s="147">
        <v>2500</v>
      </c>
      <c r="L48" s="108" t="s">
        <v>352</v>
      </c>
      <c r="M48" s="112"/>
    </row>
    <row r="49" spans="1:13" x14ac:dyDescent="0.3">
      <c r="A49" s="112">
        <v>3878</v>
      </c>
      <c r="C49" s="108" t="s">
        <v>134</v>
      </c>
      <c r="D49" s="108" t="s">
        <v>98</v>
      </c>
      <c r="F49" s="112">
        <f>Payments!AH7</f>
        <v>4516</v>
      </c>
      <c r="H49" s="108">
        <v>5000</v>
      </c>
      <c r="I49" s="123"/>
      <c r="J49" s="147">
        <v>15000</v>
      </c>
      <c r="L49" s="108" t="s">
        <v>354</v>
      </c>
      <c r="M49" s="112"/>
    </row>
    <row r="50" spans="1:13" x14ac:dyDescent="0.3">
      <c r="A50" s="112"/>
      <c r="C50" s="108" t="s">
        <v>75</v>
      </c>
      <c r="D50" s="108" t="s">
        <v>69</v>
      </c>
      <c r="F50" s="112"/>
      <c r="I50" s="123"/>
      <c r="J50" s="147"/>
      <c r="M50" s="112"/>
    </row>
    <row r="51" spans="1:13" x14ac:dyDescent="0.3">
      <c r="A51" s="112"/>
      <c r="C51" s="108" t="s">
        <v>76</v>
      </c>
      <c r="D51" s="108" t="s">
        <v>70</v>
      </c>
      <c r="F51" s="112"/>
      <c r="I51" s="123"/>
      <c r="J51" s="147"/>
      <c r="M51" s="112"/>
    </row>
    <row r="52" spans="1:13" x14ac:dyDescent="0.3">
      <c r="A52" s="112"/>
      <c r="C52" s="108" t="s">
        <v>122</v>
      </c>
      <c r="D52" s="108" t="s">
        <v>71</v>
      </c>
      <c r="F52" s="112"/>
      <c r="I52" s="123"/>
      <c r="J52" s="147"/>
      <c r="M52" s="112"/>
    </row>
    <row r="53" spans="1:13" x14ac:dyDescent="0.3">
      <c r="A53" s="112"/>
      <c r="C53" s="108" t="s">
        <v>123</v>
      </c>
      <c r="D53" s="108" t="s">
        <v>72</v>
      </c>
      <c r="F53" s="112">
        <f>Payments!AL7</f>
        <v>480</v>
      </c>
      <c r="I53" s="123"/>
      <c r="J53" s="147">
        <v>0</v>
      </c>
      <c r="L53" s="108" t="s">
        <v>355</v>
      </c>
      <c r="M53" s="112"/>
    </row>
    <row r="54" spans="1:13" x14ac:dyDescent="0.3">
      <c r="A54" s="112"/>
      <c r="C54" s="108" t="s">
        <v>124</v>
      </c>
      <c r="D54" s="108" t="s">
        <v>73</v>
      </c>
      <c r="F54" s="112"/>
      <c r="I54" s="123"/>
      <c r="J54" s="147"/>
      <c r="M54" s="112"/>
    </row>
    <row r="55" spans="1:13" x14ac:dyDescent="0.3">
      <c r="A55" s="112">
        <v>171</v>
      </c>
      <c r="C55" s="108" t="s">
        <v>125</v>
      </c>
      <c r="D55" s="108" t="s">
        <v>74</v>
      </c>
      <c r="F55" s="112"/>
      <c r="I55" s="123"/>
      <c r="J55" s="147"/>
      <c r="M55" s="112"/>
    </row>
    <row r="56" spans="1:13" x14ac:dyDescent="0.3">
      <c r="A56" s="112"/>
      <c r="C56" s="108" t="s">
        <v>196</v>
      </c>
      <c r="D56" s="108" t="s">
        <v>108</v>
      </c>
      <c r="F56" s="112"/>
      <c r="I56" s="123"/>
      <c r="J56" s="147"/>
      <c r="M56" s="112"/>
    </row>
    <row r="57" spans="1:13" x14ac:dyDescent="0.3">
      <c r="A57" s="112">
        <v>3028.64</v>
      </c>
      <c r="C57" s="108" t="s">
        <v>126</v>
      </c>
      <c r="D57" s="108" t="s">
        <v>110</v>
      </c>
      <c r="F57" s="112">
        <f>Payments!AD7</f>
        <v>1016.8</v>
      </c>
      <c r="I57" s="123"/>
      <c r="J57" s="147">
        <v>5000</v>
      </c>
      <c r="L57" s="108" t="s">
        <v>356</v>
      </c>
      <c r="M57" s="112"/>
    </row>
    <row r="58" spans="1:13" x14ac:dyDescent="0.3">
      <c r="A58" s="112">
        <v>4207.04</v>
      </c>
      <c r="C58" s="108" t="s">
        <v>23</v>
      </c>
      <c r="D58" s="108" t="s">
        <v>111</v>
      </c>
      <c r="F58" s="112">
        <f>Payments!AQ7</f>
        <v>2447.6999999999994</v>
      </c>
      <c r="H58" s="108">
        <v>5000</v>
      </c>
      <c r="I58" s="123"/>
      <c r="J58" s="147">
        <v>5000</v>
      </c>
      <c r="M58" s="112"/>
    </row>
    <row r="59" spans="1:13" x14ac:dyDescent="0.3">
      <c r="A59" s="112"/>
      <c r="C59" s="108" t="s">
        <v>35</v>
      </c>
      <c r="F59" s="112"/>
      <c r="I59" s="123"/>
      <c r="J59" s="147"/>
      <c r="M59" s="112"/>
    </row>
    <row r="60" spans="1:13" x14ac:dyDescent="0.3">
      <c r="A60" s="112"/>
      <c r="C60" s="108" t="s">
        <v>112</v>
      </c>
      <c r="F60" s="112"/>
      <c r="I60" s="123"/>
      <c r="J60" s="147"/>
      <c r="M60" s="112"/>
    </row>
    <row r="61" spans="1:13" x14ac:dyDescent="0.3">
      <c r="A61" s="112">
        <v>2155</v>
      </c>
      <c r="C61" s="108" t="s">
        <v>127</v>
      </c>
      <c r="F61" s="112">
        <f>Payments!AV7</f>
        <v>7455.7699999999995</v>
      </c>
      <c r="I61" s="123"/>
      <c r="J61" s="147"/>
      <c r="M61" s="112"/>
    </row>
    <row r="62" spans="1:13" x14ac:dyDescent="0.3">
      <c r="A62" s="114">
        <f>SUM(A22:A61)</f>
        <v>56864.639999999992</v>
      </c>
      <c r="C62" s="111" t="s">
        <v>13</v>
      </c>
      <c r="F62" s="114">
        <f>SUM(F22:F61)</f>
        <v>71603.710000000006</v>
      </c>
      <c r="H62" s="115">
        <f>SUM(H22:H61)</f>
        <v>70005</v>
      </c>
      <c r="I62" s="123"/>
      <c r="J62" s="148">
        <f>SUM(J22:J61)</f>
        <v>92555</v>
      </c>
    </row>
    <row r="63" spans="1:13" x14ac:dyDescent="0.3">
      <c r="I63" s="123"/>
      <c r="J63" s="145"/>
    </row>
    <row r="64" spans="1:13" ht="14.4" thickBot="1" x14ac:dyDescent="0.35">
      <c r="A64" s="116">
        <f>A19-A62</f>
        <v>19631.970000000023</v>
      </c>
      <c r="C64" s="111" t="s">
        <v>14</v>
      </c>
      <c r="E64" s="113"/>
      <c r="F64" s="116">
        <f>F19-F62</f>
        <v>9936.9499999999971</v>
      </c>
      <c r="H64" s="117">
        <f>H19-H62</f>
        <v>-16005</v>
      </c>
      <c r="I64" s="123"/>
      <c r="J64" s="149">
        <f>J19-J62</f>
        <v>-38555</v>
      </c>
    </row>
    <row r="65" spans="6:6" ht="14.4" thickBot="1" x14ac:dyDescent="0.35"/>
    <row r="66" spans="6:6" x14ac:dyDescent="0.3">
      <c r="F66" s="118">
        <f>Receipts!E6-Payments!F7</f>
        <v>9936.9499999999971</v>
      </c>
    </row>
    <row r="67" spans="6:6" ht="14.4" thickBot="1" x14ac:dyDescent="0.35">
      <c r="F67" s="119">
        <f>F64-F66</f>
        <v>0</v>
      </c>
    </row>
    <row r="68" spans="6:6" x14ac:dyDescent="0.3">
      <c r="F68" s="112"/>
    </row>
    <row r="69" spans="6:6" x14ac:dyDescent="0.3">
      <c r="F69" s="112"/>
    </row>
  </sheetData>
  <mergeCells count="2">
    <mergeCell ref="A1:G1"/>
    <mergeCell ref="A3:G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fitToWidth="0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3D56-EF58-4C0D-8F00-DC19A60944D4}">
  <sheetPr>
    <pageSetUpPr fitToPage="1"/>
  </sheetPr>
  <dimension ref="A1:V154"/>
  <sheetViews>
    <sheetView topLeftCell="A109" workbookViewId="0">
      <selection activeCell="A136" sqref="A136"/>
    </sheetView>
  </sheetViews>
  <sheetFormatPr defaultRowHeight="14.4" x14ac:dyDescent="0.3"/>
  <cols>
    <col min="12" max="12" width="10.5546875" bestFit="1" customWidth="1"/>
    <col min="13" max="13" width="8.88671875" style="28"/>
    <col min="17" max="17" width="10.5546875" bestFit="1" customWidth="1"/>
    <col min="19" max="19" width="10.5546875" bestFit="1" customWidth="1"/>
  </cols>
  <sheetData>
    <row r="1" spans="1:17" s="1" customFormat="1" x14ac:dyDescent="0.3">
      <c r="A1" s="25" t="s">
        <v>140</v>
      </c>
      <c r="B1" s="25" t="s">
        <v>1</v>
      </c>
      <c r="C1" s="25" t="s">
        <v>135</v>
      </c>
      <c r="D1" s="25" t="s">
        <v>136</v>
      </c>
      <c r="E1" s="25" t="s">
        <v>148</v>
      </c>
      <c r="F1" s="25" t="s">
        <v>137</v>
      </c>
      <c r="G1" s="25" t="s">
        <v>138</v>
      </c>
      <c r="H1" s="25" t="s">
        <v>149</v>
      </c>
      <c r="I1" s="25" t="s">
        <v>139</v>
      </c>
      <c r="K1" s="25" t="s">
        <v>144</v>
      </c>
      <c r="L1" s="25" t="s">
        <v>145</v>
      </c>
      <c r="M1" s="27"/>
      <c r="O1" s="25" t="s">
        <v>150</v>
      </c>
      <c r="P1" s="1" t="s">
        <v>17</v>
      </c>
      <c r="Q1" s="1" t="s">
        <v>145</v>
      </c>
    </row>
    <row r="2" spans="1:17" x14ac:dyDescent="0.3">
      <c r="A2" t="s">
        <v>141</v>
      </c>
      <c r="B2" s="35">
        <v>42826</v>
      </c>
      <c r="C2">
        <v>1</v>
      </c>
      <c r="D2" t="s">
        <v>142</v>
      </c>
      <c r="E2">
        <v>26.36</v>
      </c>
      <c r="F2">
        <v>871.03</v>
      </c>
      <c r="G2" s="2">
        <v>93.6</v>
      </c>
      <c r="H2" s="2">
        <v>0</v>
      </c>
      <c r="I2">
        <f>F2-G2-H2</f>
        <v>777.43</v>
      </c>
      <c r="K2">
        <v>777.43</v>
      </c>
      <c r="L2" s="4">
        <v>42845</v>
      </c>
      <c r="M2" s="29">
        <f>I2-K2</f>
        <v>0</v>
      </c>
    </row>
    <row r="3" spans="1:17" x14ac:dyDescent="0.3">
      <c r="A3" t="s">
        <v>141</v>
      </c>
      <c r="B3" s="35">
        <v>42856</v>
      </c>
      <c r="C3">
        <v>2</v>
      </c>
      <c r="D3" t="s">
        <v>142</v>
      </c>
      <c r="E3">
        <v>26.36</v>
      </c>
      <c r="F3">
        <v>871.03</v>
      </c>
      <c r="G3" s="2">
        <v>99.6</v>
      </c>
      <c r="H3" s="2">
        <v>0</v>
      </c>
      <c r="I3">
        <f t="shared" ref="I3:I15" si="0">F3-G3-H3</f>
        <v>771.43</v>
      </c>
      <c r="K3">
        <v>777.43</v>
      </c>
      <c r="L3" s="4">
        <v>42877</v>
      </c>
      <c r="M3" s="31">
        <f t="shared" ref="M3:M15" si="1">I3-K3</f>
        <v>-6</v>
      </c>
    </row>
    <row r="4" spans="1:17" x14ac:dyDescent="0.3">
      <c r="A4" t="s">
        <v>141</v>
      </c>
      <c r="B4" s="35">
        <v>42887</v>
      </c>
      <c r="C4">
        <v>3</v>
      </c>
      <c r="D4" t="s">
        <v>142</v>
      </c>
      <c r="E4">
        <v>26.36</v>
      </c>
      <c r="F4">
        <v>871.03</v>
      </c>
      <c r="G4" s="2">
        <v>99.6</v>
      </c>
      <c r="H4" s="2">
        <v>0</v>
      </c>
      <c r="I4">
        <f t="shared" si="0"/>
        <v>771.43</v>
      </c>
      <c r="K4">
        <v>771.43</v>
      </c>
      <c r="L4" s="4">
        <v>42906</v>
      </c>
      <c r="M4" s="10">
        <f t="shared" si="1"/>
        <v>0</v>
      </c>
      <c r="O4" s="2">
        <f>E2+E3+E4+G2+G3+G4</f>
        <v>371.88</v>
      </c>
      <c r="P4">
        <v>371.88</v>
      </c>
      <c r="Q4">
        <v>201258</v>
      </c>
    </row>
    <row r="5" spans="1:17" x14ac:dyDescent="0.3">
      <c r="A5" t="s">
        <v>141</v>
      </c>
      <c r="B5" s="35">
        <v>42917</v>
      </c>
      <c r="C5">
        <v>4</v>
      </c>
      <c r="D5" t="s">
        <v>142</v>
      </c>
      <c r="E5">
        <v>26.36</v>
      </c>
      <c r="F5">
        <v>871.03</v>
      </c>
      <c r="G5" s="2">
        <v>99.6</v>
      </c>
      <c r="H5" s="2">
        <v>0</v>
      </c>
      <c r="I5">
        <f t="shared" si="0"/>
        <v>771.43</v>
      </c>
      <c r="K5">
        <v>771.43</v>
      </c>
      <c r="L5" s="4">
        <v>42936</v>
      </c>
      <c r="M5" s="29">
        <f t="shared" si="1"/>
        <v>0</v>
      </c>
    </row>
    <row r="6" spans="1:17" x14ac:dyDescent="0.3">
      <c r="A6" t="s">
        <v>141</v>
      </c>
      <c r="B6" s="35">
        <v>42948</v>
      </c>
      <c r="C6">
        <v>5</v>
      </c>
      <c r="D6" t="s">
        <v>142</v>
      </c>
      <c r="E6">
        <v>26.36</v>
      </c>
      <c r="F6">
        <v>871.03</v>
      </c>
      <c r="G6" s="2">
        <v>99.6</v>
      </c>
      <c r="H6" s="2">
        <v>0</v>
      </c>
      <c r="I6">
        <f t="shared" si="0"/>
        <v>771.43</v>
      </c>
      <c r="K6">
        <v>771.43</v>
      </c>
      <c r="L6" s="4">
        <v>42968</v>
      </c>
      <c r="M6" s="29">
        <f t="shared" si="1"/>
        <v>0</v>
      </c>
    </row>
    <row r="7" spans="1:17" x14ac:dyDescent="0.3">
      <c r="A7" t="s">
        <v>141</v>
      </c>
      <c r="B7" s="35">
        <v>42979</v>
      </c>
      <c r="C7">
        <v>6</v>
      </c>
      <c r="D7" t="s">
        <v>142</v>
      </c>
      <c r="E7">
        <v>26.36</v>
      </c>
      <c r="F7">
        <v>871.03</v>
      </c>
      <c r="G7" s="2">
        <v>99.6</v>
      </c>
      <c r="H7" s="2">
        <v>0</v>
      </c>
      <c r="I7">
        <f t="shared" si="0"/>
        <v>771.43</v>
      </c>
      <c r="K7">
        <v>771.43</v>
      </c>
      <c r="L7" s="4">
        <v>42998</v>
      </c>
      <c r="M7" s="29">
        <f t="shared" si="1"/>
        <v>0</v>
      </c>
      <c r="O7" s="2">
        <f>E5+E6+E7+G5+G6+G7</f>
        <v>377.88</v>
      </c>
      <c r="P7">
        <v>377.88</v>
      </c>
      <c r="Q7">
        <v>201280</v>
      </c>
    </row>
    <row r="8" spans="1:17" x14ac:dyDescent="0.3">
      <c r="A8" t="s">
        <v>141</v>
      </c>
      <c r="B8" s="35">
        <v>43009</v>
      </c>
      <c r="C8">
        <v>7</v>
      </c>
      <c r="D8" t="s">
        <v>142</v>
      </c>
      <c r="E8">
        <v>26.36</v>
      </c>
      <c r="F8">
        <v>871.03</v>
      </c>
      <c r="G8" s="2">
        <v>99.6</v>
      </c>
      <c r="H8" s="2">
        <v>0</v>
      </c>
      <c r="I8">
        <f t="shared" si="0"/>
        <v>771.43</v>
      </c>
      <c r="K8">
        <v>771.43</v>
      </c>
      <c r="L8" s="4">
        <v>43028</v>
      </c>
      <c r="M8" s="29">
        <f t="shared" si="1"/>
        <v>0</v>
      </c>
    </row>
    <row r="9" spans="1:17" x14ac:dyDescent="0.3">
      <c r="A9" t="s">
        <v>141</v>
      </c>
      <c r="B9" s="35">
        <v>43040</v>
      </c>
      <c r="C9">
        <v>8</v>
      </c>
      <c r="D9" t="s">
        <v>142</v>
      </c>
      <c r="E9">
        <v>47.17</v>
      </c>
      <c r="F9">
        <v>1021.8</v>
      </c>
      <c r="G9" s="2">
        <v>129.80000000000001</v>
      </c>
      <c r="H9" s="2">
        <v>0</v>
      </c>
      <c r="I9" s="2">
        <f t="shared" si="0"/>
        <v>892</v>
      </c>
      <c r="K9">
        <v>771.43</v>
      </c>
      <c r="L9" s="4">
        <v>43059</v>
      </c>
      <c r="M9" s="31">
        <f t="shared" si="1"/>
        <v>120.57000000000005</v>
      </c>
    </row>
    <row r="10" spans="1:17" x14ac:dyDescent="0.3">
      <c r="A10" t="s">
        <v>141</v>
      </c>
      <c r="B10" s="35">
        <v>43070</v>
      </c>
      <c r="C10">
        <v>9</v>
      </c>
      <c r="D10" t="s">
        <v>142</v>
      </c>
      <c r="E10">
        <v>26.36</v>
      </c>
      <c r="F10">
        <v>871.03</v>
      </c>
      <c r="G10" s="2">
        <v>99.6</v>
      </c>
      <c r="H10" s="2">
        <v>0</v>
      </c>
      <c r="I10" s="2">
        <f t="shared" si="0"/>
        <v>771.43</v>
      </c>
      <c r="K10" s="2">
        <v>771.43</v>
      </c>
      <c r="L10" s="4">
        <v>43089</v>
      </c>
      <c r="M10" s="10">
        <f t="shared" si="1"/>
        <v>0</v>
      </c>
      <c r="O10" s="2">
        <f>E8+E9+E10+G8+G9+G10</f>
        <v>428.89</v>
      </c>
      <c r="P10">
        <v>428.89</v>
      </c>
      <c r="Q10">
        <v>201314</v>
      </c>
    </row>
    <row r="11" spans="1:17" x14ac:dyDescent="0.3">
      <c r="A11" t="s">
        <v>141</v>
      </c>
      <c r="B11" s="35">
        <v>43101</v>
      </c>
      <c r="C11">
        <v>10</v>
      </c>
      <c r="D11" t="s">
        <v>142</v>
      </c>
      <c r="F11">
        <v>339.22</v>
      </c>
      <c r="G11" s="2">
        <v>0</v>
      </c>
      <c r="H11" s="2">
        <v>0</v>
      </c>
      <c r="I11">
        <f t="shared" si="0"/>
        <v>339.22</v>
      </c>
      <c r="K11">
        <v>339.22</v>
      </c>
      <c r="L11" s="30" t="s">
        <v>146</v>
      </c>
      <c r="M11" s="29">
        <f t="shared" si="1"/>
        <v>0</v>
      </c>
    </row>
    <row r="12" spans="1:17" x14ac:dyDescent="0.3">
      <c r="A12" t="s">
        <v>141</v>
      </c>
      <c r="B12" s="35">
        <v>43101</v>
      </c>
      <c r="C12">
        <v>10</v>
      </c>
      <c r="D12" t="s">
        <v>143</v>
      </c>
      <c r="E12">
        <v>22.52</v>
      </c>
      <c r="F12">
        <v>843.23</v>
      </c>
      <c r="G12" s="2">
        <v>168.6</v>
      </c>
      <c r="H12" s="2">
        <v>19.59</v>
      </c>
      <c r="I12">
        <f t="shared" si="0"/>
        <v>655.04</v>
      </c>
      <c r="K12">
        <v>655.04</v>
      </c>
      <c r="L12" s="4">
        <v>43125</v>
      </c>
      <c r="M12" s="29">
        <f t="shared" si="1"/>
        <v>0</v>
      </c>
    </row>
    <row r="13" spans="1:17" x14ac:dyDescent="0.3">
      <c r="A13" t="s">
        <v>141</v>
      </c>
      <c r="B13" s="35">
        <v>43132</v>
      </c>
      <c r="C13">
        <v>11</v>
      </c>
      <c r="D13" t="s">
        <v>142</v>
      </c>
      <c r="F13">
        <v>1812.5</v>
      </c>
      <c r="G13" s="2">
        <v>288</v>
      </c>
      <c r="H13" s="2">
        <v>0</v>
      </c>
      <c r="I13" s="2">
        <f t="shared" si="0"/>
        <v>1524.5</v>
      </c>
      <c r="K13" s="2">
        <v>1524.5</v>
      </c>
      <c r="L13" s="33" t="s">
        <v>147</v>
      </c>
      <c r="M13" s="29">
        <f t="shared" si="1"/>
        <v>0</v>
      </c>
    </row>
    <row r="14" spans="1:17" x14ac:dyDescent="0.3">
      <c r="A14" t="s">
        <v>141</v>
      </c>
      <c r="B14" s="35">
        <v>43132</v>
      </c>
      <c r="C14">
        <v>11</v>
      </c>
      <c r="D14" t="s">
        <v>143</v>
      </c>
      <c r="E14">
        <v>178.8</v>
      </c>
      <c r="F14">
        <v>843.23</v>
      </c>
      <c r="G14" s="2">
        <v>168.6</v>
      </c>
      <c r="H14" s="2">
        <v>19.59</v>
      </c>
      <c r="I14">
        <f t="shared" si="0"/>
        <v>655.04</v>
      </c>
      <c r="K14">
        <v>655.04</v>
      </c>
      <c r="L14" s="30">
        <v>43157</v>
      </c>
      <c r="M14" s="29">
        <f t="shared" si="1"/>
        <v>0</v>
      </c>
    </row>
    <row r="15" spans="1:17" x14ac:dyDescent="0.3">
      <c r="A15" t="s">
        <v>141</v>
      </c>
      <c r="B15" s="35">
        <v>43160</v>
      </c>
      <c r="C15">
        <v>12</v>
      </c>
      <c r="D15" t="s">
        <v>143</v>
      </c>
      <c r="F15">
        <v>843.23</v>
      </c>
      <c r="G15" s="2">
        <v>168.6</v>
      </c>
      <c r="H15" s="2">
        <v>19.59</v>
      </c>
      <c r="I15">
        <f t="shared" si="0"/>
        <v>655.04</v>
      </c>
      <c r="K15">
        <v>655.04</v>
      </c>
      <c r="L15" s="4">
        <v>43185</v>
      </c>
      <c r="M15" s="29">
        <f t="shared" si="1"/>
        <v>0</v>
      </c>
      <c r="O15" s="2">
        <v>1053.8900000000001</v>
      </c>
      <c r="P15" s="2">
        <v>1053.8900000000001</v>
      </c>
      <c r="Q15">
        <v>201359</v>
      </c>
    </row>
    <row r="16" spans="1:17" x14ac:dyDescent="0.3">
      <c r="E16" s="6">
        <f>SUM(E2:E15)</f>
        <v>459.37000000000006</v>
      </c>
      <c r="F16" s="6">
        <f>SUM(F2:F15)</f>
        <v>12671.449999999997</v>
      </c>
      <c r="G16" s="6">
        <f t="shared" ref="G16:I16" si="2">SUM(G2:G15)</f>
        <v>1714.3999999999999</v>
      </c>
      <c r="H16" s="6">
        <f t="shared" si="2"/>
        <v>58.769999999999996</v>
      </c>
      <c r="I16" s="6">
        <f t="shared" si="2"/>
        <v>10898.280000000002</v>
      </c>
      <c r="K16" s="6">
        <f>SUM(K2:K15)</f>
        <v>10783.710000000003</v>
      </c>
      <c r="M16" s="32">
        <f>SUM(M2:M15)</f>
        <v>114.57000000000005</v>
      </c>
      <c r="O16" s="7">
        <f>SUM(O2:O15)</f>
        <v>2232.54</v>
      </c>
      <c r="P16" s="7">
        <f>SUM(P2:P15)</f>
        <v>2232.54</v>
      </c>
    </row>
    <row r="17" spans="1:20" x14ac:dyDescent="0.3">
      <c r="G17" s="6">
        <f>E16+G16+H16</f>
        <v>2232.54</v>
      </c>
      <c r="K17" s="34">
        <f>I16-K16</f>
        <v>114.56999999999971</v>
      </c>
      <c r="M17" s="29">
        <f>K17-M16</f>
        <v>-3.4106051316484809E-13</v>
      </c>
      <c r="O17" s="29">
        <f>G17-O16</f>
        <v>0</v>
      </c>
      <c r="P17" s="10">
        <f>O16-P16</f>
        <v>0</v>
      </c>
    </row>
    <row r="18" spans="1:20" x14ac:dyDescent="0.3">
      <c r="K18" s="36" t="s">
        <v>145</v>
      </c>
    </row>
    <row r="19" spans="1:20" x14ac:dyDescent="0.3">
      <c r="K19" s="36" t="s">
        <v>153</v>
      </c>
    </row>
    <row r="20" spans="1:20" x14ac:dyDescent="0.3">
      <c r="K20" s="36">
        <v>201298</v>
      </c>
    </row>
    <row r="21" spans="1:20" x14ac:dyDescent="0.3">
      <c r="H21" s="2"/>
    </row>
    <row r="23" spans="1:20" x14ac:dyDescent="0.3">
      <c r="H23" s="2"/>
    </row>
    <row r="24" spans="1:20" x14ac:dyDescent="0.3">
      <c r="A24" s="25" t="s">
        <v>140</v>
      </c>
      <c r="B24" s="25" t="s">
        <v>1</v>
      </c>
      <c r="C24" s="25" t="s">
        <v>135</v>
      </c>
      <c r="D24" s="25" t="s">
        <v>136</v>
      </c>
      <c r="E24" s="25" t="s">
        <v>148</v>
      </c>
      <c r="F24" s="25" t="s">
        <v>137</v>
      </c>
      <c r="G24" s="25" t="s">
        <v>138</v>
      </c>
      <c r="H24" s="25" t="s">
        <v>149</v>
      </c>
      <c r="I24" s="25" t="s">
        <v>139</v>
      </c>
      <c r="J24" s="1"/>
      <c r="K24" s="25" t="s">
        <v>144</v>
      </c>
      <c r="L24" s="25" t="s">
        <v>145</v>
      </c>
      <c r="M24" s="27"/>
      <c r="N24" s="1"/>
      <c r="O24" s="25" t="s">
        <v>150</v>
      </c>
      <c r="P24" s="1" t="s">
        <v>17</v>
      </c>
      <c r="Q24" s="1" t="s">
        <v>145</v>
      </c>
      <c r="S24" s="45">
        <v>43398</v>
      </c>
      <c r="T24" s="46">
        <v>655.04</v>
      </c>
    </row>
    <row r="25" spans="1:20" x14ac:dyDescent="0.3">
      <c r="A25" t="s">
        <v>157</v>
      </c>
      <c r="B25" s="35">
        <v>43191</v>
      </c>
      <c r="C25">
        <v>1</v>
      </c>
      <c r="D25" t="s">
        <v>143</v>
      </c>
      <c r="E25">
        <v>19.489999999999998</v>
      </c>
      <c r="F25" s="2">
        <v>843.23</v>
      </c>
      <c r="G25" s="2">
        <v>168.6</v>
      </c>
      <c r="H25" s="2">
        <v>16.95</v>
      </c>
      <c r="I25">
        <f>F25-G25-H25</f>
        <v>657.68</v>
      </c>
      <c r="K25" s="5">
        <v>655.04</v>
      </c>
      <c r="L25" s="4">
        <v>43215</v>
      </c>
      <c r="M25" s="29">
        <f>I25-K25</f>
        <v>2.6399999999999864</v>
      </c>
      <c r="S25" s="45">
        <v>43399</v>
      </c>
      <c r="T25" s="46">
        <v>175.57</v>
      </c>
    </row>
    <row r="26" spans="1:20" x14ac:dyDescent="0.3">
      <c r="A26" t="s">
        <v>157</v>
      </c>
      <c r="B26" s="35">
        <v>43221</v>
      </c>
      <c r="C26">
        <v>2</v>
      </c>
      <c r="D26" t="s">
        <v>143</v>
      </c>
      <c r="E26">
        <v>19.489999999999998</v>
      </c>
      <c r="F26" s="2">
        <v>843.23</v>
      </c>
      <c r="G26" s="2">
        <v>168.6</v>
      </c>
      <c r="H26" s="2">
        <v>16.95</v>
      </c>
      <c r="I26">
        <f t="shared" ref="I26:I36" si="3">F26-G26-H26</f>
        <v>657.68</v>
      </c>
      <c r="K26" s="5">
        <v>655.04</v>
      </c>
      <c r="L26" s="4">
        <v>43245</v>
      </c>
      <c r="M26" s="10">
        <f t="shared" ref="M26:M36" si="4">I26-K26</f>
        <v>2.6399999999999864</v>
      </c>
      <c r="S26" s="46"/>
      <c r="T26" s="47">
        <f>SUM(T24:T25)</f>
        <v>830.6099999999999</v>
      </c>
    </row>
    <row r="27" spans="1:20" x14ac:dyDescent="0.3">
      <c r="A27" t="s">
        <v>157</v>
      </c>
      <c r="B27" s="35">
        <v>43252</v>
      </c>
      <c r="C27">
        <v>3</v>
      </c>
      <c r="D27" t="s">
        <v>143</v>
      </c>
      <c r="E27">
        <v>19.489999999999998</v>
      </c>
      <c r="F27" s="2">
        <v>843.23</v>
      </c>
      <c r="G27" s="2">
        <v>168.6</v>
      </c>
      <c r="H27" s="2">
        <v>16.95</v>
      </c>
      <c r="I27">
        <f t="shared" si="3"/>
        <v>657.68</v>
      </c>
      <c r="K27" s="5">
        <v>655.04</v>
      </c>
      <c r="L27" s="4">
        <v>43276</v>
      </c>
      <c r="M27" s="10">
        <f t="shared" si="4"/>
        <v>2.6399999999999864</v>
      </c>
      <c r="O27" s="2">
        <f>E25+G25+H25+E26+G26+H26+E27+G27+H27</f>
        <v>615.12</v>
      </c>
      <c r="P27" s="5">
        <v>581.4</v>
      </c>
      <c r="Q27" s="4">
        <v>43332</v>
      </c>
    </row>
    <row r="28" spans="1:20" x14ac:dyDescent="0.3">
      <c r="A28" t="s">
        <v>157</v>
      </c>
      <c r="B28" s="35">
        <v>43282</v>
      </c>
      <c r="C28">
        <v>4</v>
      </c>
      <c r="D28" t="s">
        <v>143</v>
      </c>
      <c r="E28">
        <v>23.33</v>
      </c>
      <c r="F28" s="2">
        <v>871.1</v>
      </c>
      <c r="G28" s="2">
        <v>174.2</v>
      </c>
      <c r="H28" s="2">
        <v>20.29</v>
      </c>
      <c r="I28">
        <f t="shared" si="3"/>
        <v>676.61000000000013</v>
      </c>
      <c r="K28" s="5">
        <v>655.04</v>
      </c>
      <c r="L28" s="4">
        <v>43306</v>
      </c>
      <c r="M28" s="29">
        <f t="shared" si="4"/>
        <v>21.570000000000164</v>
      </c>
      <c r="S28" s="48">
        <v>43490</v>
      </c>
      <c r="T28" s="49">
        <v>655.04</v>
      </c>
    </row>
    <row r="29" spans="1:20" x14ac:dyDescent="0.3">
      <c r="A29" t="s">
        <v>157</v>
      </c>
      <c r="B29" s="35">
        <v>43313</v>
      </c>
      <c r="C29">
        <v>5</v>
      </c>
      <c r="D29" t="s">
        <v>143</v>
      </c>
      <c r="E29">
        <v>23.33</v>
      </c>
      <c r="F29" s="2">
        <v>871.1</v>
      </c>
      <c r="G29" s="2">
        <v>174.2</v>
      </c>
      <c r="H29" s="2">
        <v>20.29</v>
      </c>
      <c r="I29">
        <f t="shared" si="3"/>
        <v>676.61000000000013</v>
      </c>
      <c r="K29" s="5">
        <v>655.04</v>
      </c>
      <c r="L29" s="4">
        <v>43340</v>
      </c>
      <c r="M29" s="29">
        <f t="shared" si="4"/>
        <v>21.570000000000164</v>
      </c>
      <c r="S29" s="48">
        <v>43493</v>
      </c>
      <c r="T29" s="50">
        <v>1</v>
      </c>
    </row>
    <row r="30" spans="1:20" x14ac:dyDescent="0.3">
      <c r="A30" t="s">
        <v>157</v>
      </c>
      <c r="B30" s="35">
        <v>43344</v>
      </c>
      <c r="C30">
        <v>6</v>
      </c>
      <c r="D30" t="s">
        <v>143</v>
      </c>
      <c r="E30">
        <v>23.33</v>
      </c>
      <c r="F30" s="2">
        <v>871.1</v>
      </c>
      <c r="G30" s="2">
        <v>174.2</v>
      </c>
      <c r="H30" s="2">
        <v>20.29</v>
      </c>
      <c r="I30">
        <f t="shared" si="3"/>
        <v>676.61000000000013</v>
      </c>
      <c r="K30" s="5">
        <v>655.04</v>
      </c>
      <c r="L30" s="4">
        <v>43368</v>
      </c>
      <c r="M30" s="29">
        <f t="shared" si="4"/>
        <v>21.570000000000164</v>
      </c>
      <c r="O30" s="2">
        <f>E28+G28+H28+E29+G29+H29+E30+G30+H30</f>
        <v>653.45999999999992</v>
      </c>
      <c r="P30" s="5">
        <f>O27+O30-P27</f>
        <v>687.18</v>
      </c>
      <c r="Q30" s="4">
        <v>43502</v>
      </c>
      <c r="S30" s="48">
        <v>43516</v>
      </c>
      <c r="T30" s="50">
        <v>99.37</v>
      </c>
    </row>
    <row r="31" spans="1:20" x14ac:dyDescent="0.3">
      <c r="A31" t="s">
        <v>157</v>
      </c>
      <c r="B31" s="35">
        <v>43374</v>
      </c>
      <c r="C31">
        <v>7</v>
      </c>
      <c r="D31" t="s">
        <v>143</v>
      </c>
      <c r="E31">
        <v>39.89</v>
      </c>
      <c r="F31" s="2">
        <v>991.07</v>
      </c>
      <c r="G31" s="2">
        <v>198.4</v>
      </c>
      <c r="H31" s="2">
        <v>34.69</v>
      </c>
      <c r="I31">
        <f t="shared" si="3"/>
        <v>757.98</v>
      </c>
      <c r="K31" s="44">
        <f>T26</f>
        <v>830.6099999999999</v>
      </c>
      <c r="L31" s="4" t="s">
        <v>175</v>
      </c>
      <c r="M31" s="29">
        <f t="shared" si="4"/>
        <v>-72.629999999999882</v>
      </c>
      <c r="S31" s="49"/>
      <c r="T31" s="51">
        <f>SUM(T28:T30)</f>
        <v>755.41</v>
      </c>
    </row>
    <row r="32" spans="1:20" x14ac:dyDescent="0.3">
      <c r="A32" t="s">
        <v>157</v>
      </c>
      <c r="B32" s="35">
        <v>43405</v>
      </c>
      <c r="C32">
        <v>8</v>
      </c>
      <c r="D32" t="s">
        <v>143</v>
      </c>
      <c r="E32">
        <v>25.74</v>
      </c>
      <c r="F32" s="2">
        <v>888.51</v>
      </c>
      <c r="G32" s="2">
        <v>177.6</v>
      </c>
      <c r="H32" s="2">
        <v>22.38</v>
      </c>
      <c r="I32" s="2">
        <f t="shared" si="3"/>
        <v>688.53</v>
      </c>
      <c r="K32" s="3">
        <v>655.04</v>
      </c>
      <c r="L32" s="4">
        <v>43430</v>
      </c>
      <c r="M32" s="10">
        <f t="shared" si="4"/>
        <v>33.490000000000009</v>
      </c>
    </row>
    <row r="33" spans="1:22" x14ac:dyDescent="0.3">
      <c r="A33" t="s">
        <v>157</v>
      </c>
      <c r="B33" s="35">
        <v>43435</v>
      </c>
      <c r="C33">
        <v>9</v>
      </c>
      <c r="D33" t="s">
        <v>143</v>
      </c>
      <c r="E33">
        <v>25.74</v>
      </c>
      <c r="F33" s="2">
        <v>888.51</v>
      </c>
      <c r="G33" s="2">
        <v>177.8</v>
      </c>
      <c r="H33" s="2">
        <v>22.38</v>
      </c>
      <c r="I33" s="2">
        <f t="shared" si="3"/>
        <v>688.33</v>
      </c>
      <c r="K33" s="2">
        <v>655.04</v>
      </c>
      <c r="L33" s="4">
        <v>43461</v>
      </c>
      <c r="M33" s="10">
        <f t="shared" si="4"/>
        <v>33.290000000000077</v>
      </c>
      <c r="O33" s="2">
        <f>E31+G31+H31+E32+G32+H32+E33+G33+H33</f>
        <v>724.62</v>
      </c>
      <c r="P33" s="3"/>
      <c r="S33" s="42" t="s">
        <v>179</v>
      </c>
      <c r="T33" s="42"/>
    </row>
    <row r="34" spans="1:22" x14ac:dyDescent="0.3">
      <c r="A34" t="s">
        <v>157</v>
      </c>
      <c r="B34" s="35">
        <v>43466</v>
      </c>
      <c r="C34">
        <v>10</v>
      </c>
      <c r="D34" t="s">
        <v>143</v>
      </c>
      <c r="E34">
        <v>25.74</v>
      </c>
      <c r="F34" s="2">
        <v>888.51</v>
      </c>
      <c r="G34" s="2">
        <v>177.6</v>
      </c>
      <c r="H34" s="2">
        <v>22.38</v>
      </c>
      <c r="I34" s="2">
        <f t="shared" si="3"/>
        <v>688.53</v>
      </c>
      <c r="K34" s="52">
        <f>T31</f>
        <v>755.41</v>
      </c>
      <c r="L34" s="30" t="s">
        <v>175</v>
      </c>
      <c r="M34" s="29">
        <f t="shared" si="4"/>
        <v>-66.88</v>
      </c>
    </row>
    <row r="35" spans="1:22" x14ac:dyDescent="0.3">
      <c r="A35" t="s">
        <v>157</v>
      </c>
      <c r="B35" s="35">
        <v>43497</v>
      </c>
      <c r="C35">
        <v>10</v>
      </c>
      <c r="D35" t="s">
        <v>143</v>
      </c>
      <c r="E35">
        <v>25.74</v>
      </c>
      <c r="F35" s="2">
        <v>888.51</v>
      </c>
      <c r="G35" s="2">
        <v>177.8</v>
      </c>
      <c r="H35" s="2">
        <v>22.38</v>
      </c>
      <c r="I35" s="2">
        <f t="shared" si="3"/>
        <v>688.33</v>
      </c>
      <c r="K35" s="2">
        <v>655.04</v>
      </c>
      <c r="L35" s="4">
        <v>43521</v>
      </c>
      <c r="M35" s="29">
        <f t="shared" si="4"/>
        <v>33.290000000000077</v>
      </c>
      <c r="S35" s="55" t="s">
        <v>178</v>
      </c>
      <c r="T35" s="55"/>
    </row>
    <row r="36" spans="1:22" x14ac:dyDescent="0.3">
      <c r="A36" t="s">
        <v>157</v>
      </c>
      <c r="B36" s="35">
        <v>43525</v>
      </c>
      <c r="C36">
        <v>11</v>
      </c>
      <c r="D36" t="s">
        <v>143</v>
      </c>
      <c r="E36">
        <v>25.74</v>
      </c>
      <c r="F36" s="2">
        <v>888.51</v>
      </c>
      <c r="G36" s="2">
        <v>177.6</v>
      </c>
      <c r="H36" s="2">
        <v>22.38</v>
      </c>
      <c r="I36" s="2">
        <f t="shared" si="3"/>
        <v>688.53</v>
      </c>
      <c r="K36" s="2">
        <v>655.04</v>
      </c>
      <c r="L36" s="30">
        <v>43549</v>
      </c>
      <c r="M36" s="29">
        <f t="shared" si="4"/>
        <v>33.490000000000009</v>
      </c>
      <c r="O36" s="2">
        <f>E34+G34+H34+E35+G35+H35+E36+G36+H36</f>
        <v>677.36</v>
      </c>
    </row>
    <row r="37" spans="1:22" x14ac:dyDescent="0.3">
      <c r="E37" s="6">
        <f>SUM(E25:E36)</f>
        <v>297.05</v>
      </c>
      <c r="F37" s="6">
        <f>SUM(F25:F36)</f>
        <v>10576.61</v>
      </c>
      <c r="G37" s="7">
        <f>SUM(G25:G36)</f>
        <v>2115.1999999999998</v>
      </c>
      <c r="H37" s="6">
        <f>SUM(H25:H36)</f>
        <v>258.30999999999995</v>
      </c>
      <c r="I37" s="7">
        <f>SUM(I25:I36)</f>
        <v>8203.1</v>
      </c>
      <c r="K37" s="6">
        <f>SUM(K25:K36)</f>
        <v>8136.4199999999992</v>
      </c>
      <c r="M37" s="53">
        <f>SUM(M25:M36)</f>
        <v>66.680000000000746</v>
      </c>
      <c r="O37" s="7">
        <f>SUM(O25:O36)</f>
        <v>2670.56</v>
      </c>
      <c r="P37" s="7">
        <f>SUM(P25:P36)</f>
        <v>1268.58</v>
      </c>
      <c r="Q37" s="54">
        <f>O37-P37</f>
        <v>1401.98</v>
      </c>
    </row>
    <row r="38" spans="1:22" x14ac:dyDescent="0.3">
      <c r="G38" s="6">
        <f>E37+G37+H37</f>
        <v>2670.56</v>
      </c>
      <c r="K38" s="34"/>
      <c r="M38" s="29"/>
      <c r="O38" s="40"/>
      <c r="P38" s="40"/>
      <c r="Q38" t="s">
        <v>182</v>
      </c>
    </row>
    <row r="41" spans="1:22" x14ac:dyDescent="0.3">
      <c r="B41" s="25" t="s">
        <v>1</v>
      </c>
      <c r="C41" s="25" t="s">
        <v>135</v>
      </c>
      <c r="D41" s="25" t="s">
        <v>136</v>
      </c>
      <c r="E41" s="25" t="s">
        <v>148</v>
      </c>
      <c r="F41" s="25" t="s">
        <v>137</v>
      </c>
      <c r="G41" s="25" t="s">
        <v>138</v>
      </c>
      <c r="H41" s="25" t="s">
        <v>149</v>
      </c>
      <c r="I41" s="25" t="s">
        <v>139</v>
      </c>
      <c r="J41" s="1"/>
      <c r="K41" s="25" t="s">
        <v>144</v>
      </c>
      <c r="L41" s="25" t="s">
        <v>145</v>
      </c>
      <c r="M41" s="27"/>
      <c r="N41" s="1"/>
      <c r="O41" s="25" t="s">
        <v>150</v>
      </c>
      <c r="P41" s="1" t="s">
        <v>17</v>
      </c>
      <c r="Q41" s="1" t="s">
        <v>145</v>
      </c>
    </row>
    <row r="42" spans="1:22" x14ac:dyDescent="0.3">
      <c r="A42" t="s">
        <v>193</v>
      </c>
      <c r="B42" s="35">
        <v>43556</v>
      </c>
      <c r="C42">
        <v>1</v>
      </c>
      <c r="D42" t="s">
        <v>143</v>
      </c>
      <c r="E42" s="2">
        <v>26.6</v>
      </c>
      <c r="F42" s="2">
        <v>911.73</v>
      </c>
      <c r="G42" s="2">
        <v>182.2</v>
      </c>
      <c r="H42" s="2">
        <v>23.13</v>
      </c>
      <c r="I42" s="5">
        <f>F42-G42-H42</f>
        <v>706.4</v>
      </c>
      <c r="K42" s="5">
        <v>655.04</v>
      </c>
      <c r="L42" s="4">
        <v>43580</v>
      </c>
      <c r="M42" s="29">
        <f>I42-K42</f>
        <v>51.360000000000014</v>
      </c>
      <c r="O42" s="2">
        <f>E42+G42+H42</f>
        <v>231.92999999999998</v>
      </c>
    </row>
    <row r="43" spans="1:22" x14ac:dyDescent="0.3">
      <c r="A43" t="s">
        <v>193</v>
      </c>
      <c r="B43" s="35">
        <v>43586</v>
      </c>
      <c r="C43">
        <v>2</v>
      </c>
      <c r="D43" t="s">
        <v>143</v>
      </c>
      <c r="E43" s="2">
        <v>26.6</v>
      </c>
      <c r="F43" s="2">
        <v>911.73</v>
      </c>
      <c r="G43" s="2">
        <v>182.4</v>
      </c>
      <c r="H43" s="2">
        <v>23.13</v>
      </c>
      <c r="I43" s="5">
        <f t="shared" ref="I43:I54" si="5">F43-G43-H43</f>
        <v>706.2</v>
      </c>
      <c r="K43" s="5">
        <v>655.04</v>
      </c>
      <c r="L43" s="4">
        <v>43613</v>
      </c>
      <c r="M43" s="10">
        <f t="shared" ref="M43:M54" si="6">I43-K43</f>
        <v>51.160000000000082</v>
      </c>
      <c r="O43" s="2">
        <f t="shared" ref="O43:O54" si="7">E43+G43+H43</f>
        <v>232.13</v>
      </c>
    </row>
    <row r="44" spans="1:22" x14ac:dyDescent="0.3">
      <c r="A44" t="s">
        <v>193</v>
      </c>
      <c r="B44" s="35"/>
      <c r="E44" s="2"/>
      <c r="F44" s="2"/>
      <c r="G44" s="2"/>
      <c r="H44" s="2"/>
      <c r="I44" s="5"/>
      <c r="K44" s="5">
        <v>102.52</v>
      </c>
      <c r="L44" s="4">
        <v>39969</v>
      </c>
      <c r="M44" s="10">
        <f t="shared" si="6"/>
        <v>-102.52</v>
      </c>
      <c r="O44" s="2">
        <f t="shared" si="7"/>
        <v>0</v>
      </c>
    </row>
    <row r="45" spans="1:22" x14ac:dyDescent="0.3">
      <c r="A45" t="s">
        <v>193</v>
      </c>
      <c r="B45" s="35">
        <v>43617</v>
      </c>
      <c r="C45">
        <v>3</v>
      </c>
      <c r="D45" t="s">
        <v>143</v>
      </c>
      <c r="E45" s="2">
        <v>26.6</v>
      </c>
      <c r="F45" s="2">
        <v>911.73</v>
      </c>
      <c r="G45" s="2">
        <v>182.4</v>
      </c>
      <c r="H45" s="2">
        <v>23.13</v>
      </c>
      <c r="I45" s="5">
        <f t="shared" si="5"/>
        <v>706.2</v>
      </c>
      <c r="K45" s="5">
        <v>706.2</v>
      </c>
      <c r="L45" s="4">
        <v>43641</v>
      </c>
      <c r="M45" s="10">
        <f t="shared" si="6"/>
        <v>0</v>
      </c>
      <c r="O45" s="2">
        <f t="shared" si="7"/>
        <v>232.13</v>
      </c>
      <c r="P45" s="5"/>
      <c r="Q45" s="4"/>
    </row>
    <row r="46" spans="1:22" x14ac:dyDescent="0.3">
      <c r="A46" t="s">
        <v>193</v>
      </c>
      <c r="B46" s="35">
        <v>43647</v>
      </c>
      <c r="C46">
        <v>4</v>
      </c>
      <c r="D46" t="s">
        <v>143</v>
      </c>
      <c r="E46" s="2">
        <v>26.6</v>
      </c>
      <c r="F46" s="2">
        <v>911.73</v>
      </c>
      <c r="G46" s="2">
        <v>182.2</v>
      </c>
      <c r="H46" s="2">
        <v>23.13</v>
      </c>
      <c r="I46" s="59">
        <f t="shared" si="5"/>
        <v>706.4</v>
      </c>
      <c r="J46" s="60"/>
      <c r="K46" s="59">
        <v>706.2</v>
      </c>
      <c r="L46" s="4">
        <v>43671</v>
      </c>
      <c r="M46" s="29">
        <f t="shared" si="6"/>
        <v>0.19999999999993179</v>
      </c>
      <c r="O46" s="2">
        <f t="shared" si="7"/>
        <v>231.92999999999998</v>
      </c>
      <c r="P46" s="2">
        <f>SUM(O42:O45)</f>
        <v>696.18999999999994</v>
      </c>
      <c r="Q46" s="4">
        <v>43651</v>
      </c>
      <c r="S46" t="s">
        <v>180</v>
      </c>
      <c r="T46" s="66">
        <f>E55+F55</f>
        <v>11259.959999999997</v>
      </c>
      <c r="V46" s="2"/>
    </row>
    <row r="47" spans="1:22" x14ac:dyDescent="0.3">
      <c r="A47" t="s">
        <v>193</v>
      </c>
      <c r="B47" s="35">
        <v>43678</v>
      </c>
      <c r="C47">
        <v>5</v>
      </c>
      <c r="D47" t="s">
        <v>143</v>
      </c>
      <c r="E47" s="2">
        <v>26.6</v>
      </c>
      <c r="F47" s="2">
        <v>911.73</v>
      </c>
      <c r="G47" s="2">
        <v>182.4</v>
      </c>
      <c r="H47" s="2">
        <v>23.13</v>
      </c>
      <c r="I47" s="5">
        <f t="shared" si="5"/>
        <v>706.2</v>
      </c>
      <c r="K47" s="5">
        <v>706.2</v>
      </c>
      <c r="L47" s="4">
        <v>43704</v>
      </c>
      <c r="M47" s="29">
        <f t="shared" si="6"/>
        <v>0</v>
      </c>
      <c r="O47" s="2">
        <f t="shared" si="7"/>
        <v>232.13</v>
      </c>
      <c r="S47" t="s">
        <v>181</v>
      </c>
      <c r="T47" s="2" t="e">
        <f>Payments!G7-Payments!#REF!</f>
        <v>#REF!</v>
      </c>
    </row>
    <row r="48" spans="1:22" x14ac:dyDescent="0.3">
      <c r="A48" t="s">
        <v>193</v>
      </c>
      <c r="B48" s="35">
        <v>43709</v>
      </c>
      <c r="C48">
        <v>6</v>
      </c>
      <c r="D48" t="s">
        <v>143</v>
      </c>
      <c r="E48" s="2">
        <v>26.6</v>
      </c>
      <c r="F48" s="2">
        <v>911.73</v>
      </c>
      <c r="G48" s="2">
        <v>182.4</v>
      </c>
      <c r="H48" s="2">
        <v>23.13</v>
      </c>
      <c r="I48" s="2">
        <f t="shared" si="5"/>
        <v>706.2</v>
      </c>
      <c r="K48" s="5">
        <v>706.2</v>
      </c>
      <c r="L48" s="4">
        <v>43733</v>
      </c>
      <c r="M48" s="29">
        <f t="shared" si="6"/>
        <v>0</v>
      </c>
      <c r="O48" s="2">
        <f t="shared" si="7"/>
        <v>232.13</v>
      </c>
      <c r="P48" s="5">
        <f>SUM(O46:O48)</f>
        <v>696.18999999999994</v>
      </c>
      <c r="Q48" s="4">
        <v>43738</v>
      </c>
      <c r="T48" s="7" t="e">
        <f>T46-T47</f>
        <v>#REF!</v>
      </c>
    </row>
    <row r="49" spans="1:22" x14ac:dyDescent="0.3">
      <c r="A49" t="s">
        <v>193</v>
      </c>
      <c r="B49" s="35">
        <v>43739</v>
      </c>
      <c r="C49">
        <v>7</v>
      </c>
      <c r="D49" t="s">
        <v>143</v>
      </c>
      <c r="E49" s="2">
        <v>26.6</v>
      </c>
      <c r="F49" s="2">
        <v>911.73</v>
      </c>
      <c r="G49" s="2">
        <v>182.4</v>
      </c>
      <c r="H49" s="2">
        <v>23.13</v>
      </c>
      <c r="I49" s="2">
        <f t="shared" si="5"/>
        <v>706.2</v>
      </c>
      <c r="K49" s="5">
        <v>706.2</v>
      </c>
      <c r="L49" s="4">
        <v>43763</v>
      </c>
      <c r="M49" s="29">
        <f t="shared" si="6"/>
        <v>0</v>
      </c>
      <c r="O49" s="2">
        <f t="shared" si="7"/>
        <v>232.13</v>
      </c>
      <c r="P49" s="2"/>
    </row>
    <row r="50" spans="1:22" x14ac:dyDescent="0.3">
      <c r="A50" t="s">
        <v>193</v>
      </c>
      <c r="B50" s="35">
        <v>43770</v>
      </c>
      <c r="C50">
        <v>8</v>
      </c>
      <c r="D50" t="s">
        <v>143</v>
      </c>
      <c r="E50" s="2">
        <v>26.6</v>
      </c>
      <c r="F50" s="2">
        <v>911.73</v>
      </c>
      <c r="G50" s="2">
        <v>182.2</v>
      </c>
      <c r="H50" s="2">
        <v>23.13</v>
      </c>
      <c r="I50" s="2">
        <f t="shared" si="5"/>
        <v>706.4</v>
      </c>
      <c r="K50" s="5">
        <v>706.2</v>
      </c>
      <c r="L50" s="4">
        <v>43794</v>
      </c>
      <c r="M50" s="10">
        <f t="shared" si="6"/>
        <v>0.19999999999993179</v>
      </c>
      <c r="O50" s="2">
        <f t="shared" si="7"/>
        <v>231.92999999999998</v>
      </c>
      <c r="S50" s="28" t="s">
        <v>183</v>
      </c>
      <c r="T50" s="58">
        <f>M55</f>
        <v>0.39999999999996305</v>
      </c>
    </row>
    <row r="51" spans="1:22" x14ac:dyDescent="0.3">
      <c r="A51" t="s">
        <v>193</v>
      </c>
      <c r="B51" s="35">
        <v>43800</v>
      </c>
      <c r="C51">
        <v>9</v>
      </c>
      <c r="D51" t="s">
        <v>143</v>
      </c>
      <c r="E51" s="2">
        <v>26.6</v>
      </c>
      <c r="F51" s="2">
        <v>911.73</v>
      </c>
      <c r="G51" s="2">
        <v>182.4</v>
      </c>
      <c r="H51" s="2">
        <v>23.13</v>
      </c>
      <c r="I51" s="2">
        <f t="shared" si="5"/>
        <v>706.2</v>
      </c>
      <c r="K51" s="5">
        <v>706.2</v>
      </c>
      <c r="L51" s="4">
        <v>43824</v>
      </c>
      <c r="M51" s="10">
        <f t="shared" si="6"/>
        <v>0</v>
      </c>
      <c r="O51" s="2">
        <f t="shared" si="7"/>
        <v>232.13</v>
      </c>
      <c r="P51" s="64">
        <f>SUM(O49:O51)</f>
        <v>696.18999999999994</v>
      </c>
      <c r="Q51" s="89" t="s">
        <v>199</v>
      </c>
      <c r="S51" s="28" t="s">
        <v>184</v>
      </c>
      <c r="T51" s="61">
        <f>Q55</f>
        <v>0</v>
      </c>
    </row>
    <row r="52" spans="1:22" x14ac:dyDescent="0.3">
      <c r="A52" t="s">
        <v>193</v>
      </c>
      <c r="B52" s="35">
        <v>43831</v>
      </c>
      <c r="C52">
        <v>10</v>
      </c>
      <c r="D52" t="s">
        <v>143</v>
      </c>
      <c r="E52" s="2">
        <v>26.6</v>
      </c>
      <c r="F52" s="2">
        <v>911.73</v>
      </c>
      <c r="G52" s="2">
        <v>182.4</v>
      </c>
      <c r="H52" s="2">
        <v>23.13</v>
      </c>
      <c r="I52" s="2">
        <f t="shared" si="5"/>
        <v>706.2</v>
      </c>
      <c r="K52" s="5">
        <v>706.2</v>
      </c>
      <c r="L52" s="4">
        <v>43855</v>
      </c>
      <c r="M52" s="29">
        <f t="shared" si="6"/>
        <v>0</v>
      </c>
      <c r="O52" s="2">
        <f t="shared" si="7"/>
        <v>232.13</v>
      </c>
      <c r="T52" s="7">
        <f>SUM(T50:T51)</f>
        <v>0.39999999999996305</v>
      </c>
      <c r="V52" s="2"/>
    </row>
    <row r="53" spans="1:22" x14ac:dyDescent="0.3">
      <c r="A53" t="s">
        <v>193</v>
      </c>
      <c r="B53" s="35">
        <v>43862</v>
      </c>
      <c r="C53">
        <v>10</v>
      </c>
      <c r="D53" t="s">
        <v>143</v>
      </c>
      <c r="E53" s="2">
        <v>26.6</v>
      </c>
      <c r="F53" s="2">
        <v>911.73</v>
      </c>
      <c r="G53" s="2">
        <v>182.4</v>
      </c>
      <c r="H53" s="2">
        <v>23.13</v>
      </c>
      <c r="I53" s="2">
        <f t="shared" si="5"/>
        <v>706.2</v>
      </c>
      <c r="K53" s="5">
        <v>706.2</v>
      </c>
      <c r="L53" s="4">
        <v>43886</v>
      </c>
      <c r="M53" s="29">
        <f t="shared" si="6"/>
        <v>0</v>
      </c>
      <c r="O53" s="2">
        <f t="shared" si="7"/>
        <v>232.13</v>
      </c>
      <c r="V53" s="2"/>
    </row>
    <row r="54" spans="1:22" x14ac:dyDescent="0.3">
      <c r="A54" t="s">
        <v>193</v>
      </c>
      <c r="B54" s="35">
        <v>43891</v>
      </c>
      <c r="C54">
        <v>11</v>
      </c>
      <c r="D54" t="s">
        <v>143</v>
      </c>
      <c r="E54" s="2">
        <v>26.6</v>
      </c>
      <c r="F54" s="2">
        <v>911.73</v>
      </c>
      <c r="G54" s="2">
        <v>182.4</v>
      </c>
      <c r="H54" s="2">
        <v>23.13</v>
      </c>
      <c r="I54" s="2">
        <f t="shared" si="5"/>
        <v>706.2</v>
      </c>
      <c r="K54" s="5">
        <v>706.2</v>
      </c>
      <c r="L54" s="4">
        <v>43915</v>
      </c>
      <c r="M54" s="29">
        <f t="shared" si="6"/>
        <v>0</v>
      </c>
      <c r="O54" s="2">
        <f t="shared" si="7"/>
        <v>232.13</v>
      </c>
      <c r="P54" s="65">
        <f>SUM(O52:O54)</f>
        <v>696.39</v>
      </c>
      <c r="Q54" s="89" t="s">
        <v>199</v>
      </c>
      <c r="S54" t="s">
        <v>185</v>
      </c>
      <c r="T54" s="63" t="e">
        <f>T48-T52</f>
        <v>#REF!</v>
      </c>
      <c r="U54" t="s">
        <v>192</v>
      </c>
      <c r="V54" s="2"/>
    </row>
    <row r="55" spans="1:22" x14ac:dyDescent="0.3">
      <c r="E55" s="67">
        <f>SUM(E42:E54)</f>
        <v>319.20000000000005</v>
      </c>
      <c r="F55" s="68">
        <f>SUM(F42:F54)</f>
        <v>10940.759999999997</v>
      </c>
      <c r="G55" s="7">
        <f>SUM(G42:G54)</f>
        <v>2188.2000000000003</v>
      </c>
      <c r="H55" s="6">
        <f>SUM(H42:H54)</f>
        <v>277.56</v>
      </c>
      <c r="I55" s="69">
        <f>SUM(I42:I54)</f>
        <v>8475</v>
      </c>
      <c r="K55" s="69">
        <f>SUM(K42:K54)</f>
        <v>8474.5999999999985</v>
      </c>
      <c r="L55" s="4"/>
      <c r="M55" s="70">
        <f>SUM(M42:M54)</f>
        <v>0.39999999999996305</v>
      </c>
      <c r="O55" s="62">
        <f>SUM(O42:O54)</f>
        <v>2784.9600000000005</v>
      </c>
      <c r="P55" s="62">
        <f>SUM(P42:P54)</f>
        <v>2784.9599999999996</v>
      </c>
      <c r="Q55" s="61">
        <f>O55-P55</f>
        <v>0</v>
      </c>
    </row>
    <row r="57" spans="1:22" x14ac:dyDescent="0.3">
      <c r="T57" s="2"/>
    </row>
    <row r="58" spans="1:22" x14ac:dyDescent="0.3">
      <c r="B58" s="25" t="s">
        <v>1</v>
      </c>
      <c r="C58" s="25" t="s">
        <v>135</v>
      </c>
      <c r="D58" s="25" t="s">
        <v>136</v>
      </c>
      <c r="E58" s="25" t="s">
        <v>148</v>
      </c>
      <c r="F58" s="25" t="s">
        <v>137</v>
      </c>
      <c r="G58" s="25" t="s">
        <v>138</v>
      </c>
      <c r="H58" s="25" t="s">
        <v>149</v>
      </c>
      <c r="I58" s="25" t="s">
        <v>139</v>
      </c>
      <c r="J58" s="1"/>
      <c r="K58" s="25" t="s">
        <v>144</v>
      </c>
      <c r="L58" s="25" t="s">
        <v>145</v>
      </c>
      <c r="M58" s="27"/>
      <c r="N58" s="1"/>
      <c r="O58" s="25" t="s">
        <v>150</v>
      </c>
      <c r="P58" s="1" t="s">
        <v>17</v>
      </c>
      <c r="Q58" s="1" t="s">
        <v>145</v>
      </c>
    </row>
    <row r="59" spans="1:22" x14ac:dyDescent="0.3">
      <c r="A59" t="s">
        <v>205</v>
      </c>
      <c r="B59" s="35">
        <v>43922</v>
      </c>
      <c r="C59">
        <v>1</v>
      </c>
      <c r="D59" t="s">
        <v>143</v>
      </c>
      <c r="E59" s="2">
        <v>24.8</v>
      </c>
      <c r="F59">
        <v>911.73</v>
      </c>
      <c r="G59" s="2">
        <v>182.2</v>
      </c>
      <c r="H59">
        <v>14.37</v>
      </c>
      <c r="I59">
        <f>F59-G59-H59</f>
        <v>715.16</v>
      </c>
      <c r="K59" s="2">
        <v>706.2</v>
      </c>
      <c r="L59" s="4">
        <v>43948</v>
      </c>
    </row>
    <row r="60" spans="1:22" x14ac:dyDescent="0.3">
      <c r="A60" t="s">
        <v>205</v>
      </c>
      <c r="B60" s="35">
        <v>43952</v>
      </c>
      <c r="C60">
        <v>2</v>
      </c>
      <c r="D60" t="s">
        <v>143</v>
      </c>
      <c r="E60" s="2">
        <v>24.8</v>
      </c>
      <c r="F60">
        <v>911.73</v>
      </c>
      <c r="G60" s="2">
        <v>182.4</v>
      </c>
      <c r="H60">
        <v>14.37</v>
      </c>
      <c r="I60">
        <f t="shared" ref="I60:I70" si="8">F60-G60-H60</f>
        <v>714.96</v>
      </c>
      <c r="K60" s="2">
        <v>706.2</v>
      </c>
      <c r="L60" s="4">
        <v>43977</v>
      </c>
    </row>
    <row r="61" spans="1:22" x14ac:dyDescent="0.3">
      <c r="A61" s="91" t="s">
        <v>205</v>
      </c>
      <c r="B61" s="92">
        <v>43983</v>
      </c>
      <c r="C61" s="91">
        <v>3</v>
      </c>
      <c r="D61" s="91" t="s">
        <v>143</v>
      </c>
      <c r="E61" s="94">
        <v>24.8</v>
      </c>
      <c r="F61" s="91">
        <v>911.73</v>
      </c>
      <c r="G61" s="94">
        <v>182.4</v>
      </c>
      <c r="H61" s="91">
        <v>14.37</v>
      </c>
      <c r="I61" s="91">
        <f t="shared" si="8"/>
        <v>714.96</v>
      </c>
      <c r="J61" s="91"/>
      <c r="K61" s="94">
        <v>706.2</v>
      </c>
      <c r="L61" s="96">
        <v>44007</v>
      </c>
      <c r="M61" s="93"/>
      <c r="N61" s="91"/>
      <c r="O61" s="94">
        <f>E59+E60+E61+G59+G60+G61+H59+H60+H61</f>
        <v>664.51</v>
      </c>
      <c r="P61" s="91">
        <v>664.51</v>
      </c>
      <c r="Q61" s="96">
        <v>44018</v>
      </c>
      <c r="T61" t="s">
        <v>137</v>
      </c>
      <c r="U61" s="101">
        <f>E71+F71</f>
        <v>11579.250000000002</v>
      </c>
    </row>
    <row r="62" spans="1:22" x14ac:dyDescent="0.3">
      <c r="A62" t="s">
        <v>205</v>
      </c>
      <c r="B62" s="35">
        <v>44013</v>
      </c>
      <c r="C62">
        <v>4</v>
      </c>
      <c r="D62" t="s">
        <v>143</v>
      </c>
      <c r="E62" s="2">
        <v>24.8</v>
      </c>
      <c r="F62">
        <v>911.73</v>
      </c>
      <c r="G62" s="2">
        <v>182.2</v>
      </c>
      <c r="H62">
        <v>14.37</v>
      </c>
      <c r="I62">
        <f t="shared" si="8"/>
        <v>715.16</v>
      </c>
      <c r="K62" s="2">
        <v>706.2</v>
      </c>
      <c r="L62" s="4">
        <v>44039</v>
      </c>
      <c r="T62" t="s">
        <v>139</v>
      </c>
      <c r="U62" s="2">
        <f>I71</f>
        <v>8784.33</v>
      </c>
    </row>
    <row r="63" spans="1:22" x14ac:dyDescent="0.3">
      <c r="A63" t="s">
        <v>205</v>
      </c>
      <c r="B63" s="35">
        <v>44044</v>
      </c>
      <c r="C63">
        <v>5</v>
      </c>
      <c r="D63" t="s">
        <v>143</v>
      </c>
      <c r="E63" s="2">
        <v>24.8</v>
      </c>
      <c r="F63">
        <v>911.73</v>
      </c>
      <c r="G63" s="2">
        <v>182.4</v>
      </c>
      <c r="H63">
        <v>14.37</v>
      </c>
      <c r="I63">
        <f t="shared" si="8"/>
        <v>714.96</v>
      </c>
      <c r="K63" s="2">
        <v>706.2</v>
      </c>
      <c r="L63" s="4">
        <v>44068</v>
      </c>
      <c r="T63" t="s">
        <v>17</v>
      </c>
      <c r="U63" s="2">
        <f>O71</f>
        <v>2794.9199999999996</v>
      </c>
    </row>
    <row r="64" spans="1:22" ht="15" thickBot="1" x14ac:dyDescent="0.35">
      <c r="A64" s="91" t="s">
        <v>205</v>
      </c>
      <c r="B64" s="92">
        <v>44075</v>
      </c>
      <c r="C64" s="91">
        <v>6</v>
      </c>
      <c r="D64" s="91" t="s">
        <v>143</v>
      </c>
      <c r="E64" s="91">
        <v>45.47</v>
      </c>
      <c r="F64" s="91">
        <v>1061.49</v>
      </c>
      <c r="G64" s="94">
        <v>212.4</v>
      </c>
      <c r="H64" s="91">
        <v>32.340000000000003</v>
      </c>
      <c r="I64" s="91">
        <f t="shared" si="8"/>
        <v>816.75</v>
      </c>
      <c r="J64" s="91"/>
      <c r="K64" s="94">
        <v>1706.2</v>
      </c>
      <c r="L64" s="99" t="s">
        <v>221</v>
      </c>
      <c r="M64" s="93"/>
      <c r="N64" s="91"/>
      <c r="O64" s="94">
        <f>E62+E63+E64+G62+G63+G64+H62+H63+H64</f>
        <v>733.15</v>
      </c>
      <c r="P64" s="91">
        <v>733.15</v>
      </c>
      <c r="Q64" s="96">
        <v>44102</v>
      </c>
      <c r="U64" s="8">
        <f>U61-U62-U63</f>
        <v>0</v>
      </c>
    </row>
    <row r="65" spans="1:22" x14ac:dyDescent="0.3">
      <c r="A65" t="s">
        <v>205</v>
      </c>
      <c r="B65" s="35">
        <v>44105</v>
      </c>
      <c r="C65">
        <v>7</v>
      </c>
      <c r="D65" t="s">
        <v>143</v>
      </c>
      <c r="E65" s="2">
        <v>28.25</v>
      </c>
      <c r="F65">
        <v>936.69</v>
      </c>
      <c r="G65" s="2">
        <v>187.2</v>
      </c>
      <c r="H65">
        <v>17.36</v>
      </c>
      <c r="I65">
        <f t="shared" si="8"/>
        <v>732.13</v>
      </c>
      <c r="K65" s="2">
        <f>506.2+706.2</f>
        <v>1212.4000000000001</v>
      </c>
      <c r="L65" s="99" t="s">
        <v>222</v>
      </c>
    </row>
    <row r="66" spans="1:22" x14ac:dyDescent="0.3">
      <c r="A66" t="s">
        <v>205</v>
      </c>
      <c r="B66" s="35">
        <v>44136</v>
      </c>
      <c r="C66">
        <v>8</v>
      </c>
      <c r="D66" t="s">
        <v>143</v>
      </c>
      <c r="E66" s="3">
        <v>28.25</v>
      </c>
      <c r="F66" s="3">
        <v>936.69</v>
      </c>
      <c r="G66" s="5">
        <v>187.4</v>
      </c>
      <c r="H66" s="3">
        <v>17.36</v>
      </c>
      <c r="I66">
        <f t="shared" si="8"/>
        <v>731.93000000000006</v>
      </c>
      <c r="K66" s="3">
        <v>467.05</v>
      </c>
      <c r="L66" s="16">
        <v>44144</v>
      </c>
      <c r="T66" t="s">
        <v>145</v>
      </c>
      <c r="U66" s="2">
        <f>Payments!G7</f>
        <v>13657.099999999997</v>
      </c>
    </row>
    <row r="67" spans="1:22" x14ac:dyDescent="0.3">
      <c r="A67" s="91" t="s">
        <v>205</v>
      </c>
      <c r="B67" s="92">
        <v>44166</v>
      </c>
      <c r="C67" s="91">
        <v>9</v>
      </c>
      <c r="D67" s="91" t="s">
        <v>143</v>
      </c>
      <c r="E67" s="95">
        <v>28.25</v>
      </c>
      <c r="F67" s="95">
        <v>936.69</v>
      </c>
      <c r="G67" s="74">
        <v>187.4</v>
      </c>
      <c r="H67" s="95">
        <v>17.36</v>
      </c>
      <c r="I67" s="91">
        <f t="shared" si="8"/>
        <v>731.93000000000006</v>
      </c>
      <c r="J67" s="91"/>
      <c r="K67" s="95">
        <v>467.02</v>
      </c>
      <c r="L67" s="16">
        <v>44167</v>
      </c>
      <c r="M67" s="93"/>
      <c r="N67" s="91"/>
      <c r="O67" s="74">
        <f>E65+E66+E67+G65+G66+G67+H65+H66+H67</f>
        <v>698.83</v>
      </c>
      <c r="P67" s="95">
        <v>698.83</v>
      </c>
      <c r="Q67" s="98">
        <v>44204</v>
      </c>
      <c r="T67" t="s">
        <v>224</v>
      </c>
      <c r="U67" s="2" t="e">
        <f>-Payments!#REF!-Payments!#REF!</f>
        <v>#REF!</v>
      </c>
    </row>
    <row r="68" spans="1:22" x14ac:dyDescent="0.3">
      <c r="A68" t="s">
        <v>205</v>
      </c>
      <c r="B68" s="35">
        <v>44197</v>
      </c>
      <c r="C68">
        <v>10</v>
      </c>
      <c r="D68" t="s">
        <v>143</v>
      </c>
      <c r="E68" s="3">
        <v>28.25</v>
      </c>
      <c r="F68" s="3">
        <v>936.69</v>
      </c>
      <c r="G68" s="5">
        <v>187.2</v>
      </c>
      <c r="H68" s="3">
        <v>17.36</v>
      </c>
      <c r="I68">
        <f t="shared" si="8"/>
        <v>732.13</v>
      </c>
      <c r="K68" s="3">
        <v>467.02</v>
      </c>
      <c r="L68" s="16">
        <v>44186</v>
      </c>
      <c r="O68" s="22"/>
      <c r="T68" t="s">
        <v>192</v>
      </c>
      <c r="U68" s="5">
        <v>0</v>
      </c>
    </row>
    <row r="69" spans="1:22" x14ac:dyDescent="0.3">
      <c r="A69" t="s">
        <v>205</v>
      </c>
      <c r="B69" s="35">
        <v>44228</v>
      </c>
      <c r="C69">
        <v>10</v>
      </c>
      <c r="D69" t="s">
        <v>143</v>
      </c>
      <c r="E69" s="3">
        <v>28.25</v>
      </c>
      <c r="F69" s="3">
        <v>936.69</v>
      </c>
      <c r="G69" s="5">
        <v>187.2</v>
      </c>
      <c r="H69" s="3">
        <v>17.36</v>
      </c>
      <c r="I69">
        <f t="shared" si="8"/>
        <v>732.13</v>
      </c>
      <c r="K69" s="3">
        <v>467.02</v>
      </c>
      <c r="L69" s="16">
        <v>44214</v>
      </c>
      <c r="O69" s="22"/>
      <c r="T69" t="s">
        <v>192</v>
      </c>
      <c r="U69" s="104">
        <f>P70</f>
        <v>698.42</v>
      </c>
    </row>
    <row r="70" spans="1:22" ht="15" thickBot="1" x14ac:dyDescent="0.35">
      <c r="A70" s="91" t="s">
        <v>205</v>
      </c>
      <c r="B70" s="92">
        <v>44256</v>
      </c>
      <c r="C70" s="91">
        <v>11</v>
      </c>
      <c r="D70" s="91" t="s">
        <v>143</v>
      </c>
      <c r="E70" s="95">
        <v>28.25</v>
      </c>
      <c r="F70" s="95">
        <v>936.69</v>
      </c>
      <c r="G70" s="74">
        <v>187.2</v>
      </c>
      <c r="H70" s="95">
        <v>17.36</v>
      </c>
      <c r="I70" s="91">
        <f t="shared" si="8"/>
        <v>732.13</v>
      </c>
      <c r="J70" s="91"/>
      <c r="K70" s="95">
        <v>466.62</v>
      </c>
      <c r="L70" s="16">
        <v>44235</v>
      </c>
      <c r="M70" s="93"/>
      <c r="N70" s="91"/>
      <c r="O70" s="102">
        <f>E68+E69+E70+G68+G69+G70+H68+H69+H70</f>
        <v>698.43</v>
      </c>
      <c r="P70" s="103">
        <v>698.42</v>
      </c>
      <c r="Q70" s="107">
        <v>44307</v>
      </c>
      <c r="U70" s="100" t="e">
        <f>U66+U68+U69+U67</f>
        <v>#REF!</v>
      </c>
      <c r="V70" s="2"/>
    </row>
    <row r="71" spans="1:22" x14ac:dyDescent="0.3">
      <c r="E71" s="94">
        <f>SUM(E59:E70)</f>
        <v>338.97</v>
      </c>
      <c r="F71" s="94">
        <f t="shared" ref="F71:I71" si="9">SUM(F59:F70)</f>
        <v>11240.280000000002</v>
      </c>
      <c r="G71" s="94">
        <f t="shared" si="9"/>
        <v>2247.6</v>
      </c>
      <c r="H71" s="94">
        <f t="shared" si="9"/>
        <v>208.35000000000002</v>
      </c>
      <c r="I71" s="94">
        <f t="shared" si="9"/>
        <v>8784.33</v>
      </c>
      <c r="K71" s="94">
        <f>SUM(K59:K70)</f>
        <v>8784.3300000000017</v>
      </c>
      <c r="O71" s="94">
        <f>SUM(O59:O70)</f>
        <v>2794.9199999999996</v>
      </c>
      <c r="P71" s="94">
        <f>SUM(P59:P70)</f>
        <v>2794.91</v>
      </c>
      <c r="Q71" s="2"/>
      <c r="T71" s="2"/>
    </row>
    <row r="72" spans="1:22" x14ac:dyDescent="0.3">
      <c r="T72" s="2"/>
      <c r="U72" s="105" t="e">
        <f>U61-U70</f>
        <v>#REF!</v>
      </c>
      <c r="V72" s="106"/>
    </row>
    <row r="73" spans="1:22" ht="15" thickBot="1" x14ac:dyDescent="0.35">
      <c r="K73" s="8">
        <f>I71-K71</f>
        <v>0</v>
      </c>
      <c r="L73" s="28"/>
      <c r="O73" s="2"/>
      <c r="P73" s="8">
        <f>O71-P71</f>
        <v>9.9999999997635314E-3</v>
      </c>
      <c r="T73" s="2"/>
      <c r="U73" s="3"/>
    </row>
    <row r="74" spans="1:22" x14ac:dyDescent="0.3">
      <c r="T74" s="2"/>
    </row>
    <row r="76" spans="1:22" x14ac:dyDescent="0.3">
      <c r="B76" s="25" t="s">
        <v>1</v>
      </c>
      <c r="C76" s="25" t="s">
        <v>135</v>
      </c>
      <c r="D76" s="25" t="s">
        <v>136</v>
      </c>
      <c r="E76" s="25" t="s">
        <v>148</v>
      </c>
      <c r="F76" s="25" t="s">
        <v>137</v>
      </c>
      <c r="G76" s="25" t="s">
        <v>138</v>
      </c>
      <c r="H76" s="25" t="s">
        <v>149</v>
      </c>
      <c r="I76" s="25" t="s">
        <v>139</v>
      </c>
      <c r="J76" s="1"/>
      <c r="K76" s="25" t="s">
        <v>144</v>
      </c>
      <c r="L76" s="25" t="s">
        <v>145</v>
      </c>
      <c r="M76" s="27"/>
      <c r="N76" s="1"/>
      <c r="O76" s="25" t="s">
        <v>150</v>
      </c>
      <c r="P76" s="1" t="s">
        <v>17</v>
      </c>
      <c r="Q76" s="1" t="s">
        <v>145</v>
      </c>
      <c r="T76" s="2"/>
    </row>
    <row r="77" spans="1:22" x14ac:dyDescent="0.3">
      <c r="A77" t="s">
        <v>232</v>
      </c>
      <c r="B77" s="35">
        <v>44287</v>
      </c>
      <c r="C77">
        <v>1</v>
      </c>
      <c r="D77" t="s">
        <v>143</v>
      </c>
      <c r="E77" s="2">
        <v>27.56</v>
      </c>
      <c r="F77">
        <v>936.69</v>
      </c>
      <c r="G77" s="2">
        <v>187.2</v>
      </c>
      <c r="H77">
        <v>16.760000000000002</v>
      </c>
      <c r="I77">
        <f>F77-G77-H77</f>
        <v>732.73</v>
      </c>
      <c r="K77" s="2">
        <v>732.13</v>
      </c>
      <c r="L77" s="4">
        <v>44353</v>
      </c>
    </row>
    <row r="78" spans="1:22" x14ac:dyDescent="0.3">
      <c r="A78" t="s">
        <v>232</v>
      </c>
      <c r="B78" s="35">
        <v>44317</v>
      </c>
      <c r="C78">
        <v>2</v>
      </c>
      <c r="D78" t="s">
        <v>143</v>
      </c>
      <c r="E78" s="2">
        <v>27.56</v>
      </c>
      <c r="F78">
        <v>936.69</v>
      </c>
      <c r="G78" s="2">
        <v>187.4</v>
      </c>
      <c r="H78">
        <v>16.760000000000002</v>
      </c>
      <c r="I78">
        <f t="shared" ref="I78:I88" si="10">F78-G78-H78</f>
        <v>732.53000000000009</v>
      </c>
      <c r="K78" s="2">
        <v>732.13</v>
      </c>
      <c r="L78" s="4">
        <v>44322</v>
      </c>
      <c r="T78" s="2"/>
    </row>
    <row r="79" spans="1:22" x14ac:dyDescent="0.3">
      <c r="A79" s="91" t="s">
        <v>232</v>
      </c>
      <c r="B79" s="92">
        <v>44348</v>
      </c>
      <c r="C79" s="91">
        <v>3</v>
      </c>
      <c r="D79" s="91" t="s">
        <v>143</v>
      </c>
      <c r="E79" s="94">
        <v>27.56</v>
      </c>
      <c r="F79" s="91">
        <v>936.69</v>
      </c>
      <c r="G79" s="94">
        <v>187.4</v>
      </c>
      <c r="H79" s="91">
        <v>16.760000000000002</v>
      </c>
      <c r="I79" s="91">
        <f t="shared" si="10"/>
        <v>732.53000000000009</v>
      </c>
      <c r="J79" s="91"/>
      <c r="K79" s="94">
        <v>732.13</v>
      </c>
      <c r="L79" s="96">
        <v>44353</v>
      </c>
      <c r="M79" s="93"/>
      <c r="N79" s="91"/>
      <c r="O79" s="74">
        <f>E77+E78+E79+G77+G78+G79+H77+H78+H79</f>
        <v>694.95999999999992</v>
      </c>
      <c r="P79" s="91">
        <v>694.96</v>
      </c>
      <c r="Q79" s="96">
        <v>44431</v>
      </c>
    </row>
    <row r="80" spans="1:22" x14ac:dyDescent="0.3">
      <c r="A80" t="s">
        <v>232</v>
      </c>
      <c r="B80" s="35">
        <v>44378</v>
      </c>
      <c r="C80">
        <v>4</v>
      </c>
      <c r="D80" t="s">
        <v>143</v>
      </c>
      <c r="E80" s="2">
        <v>27.56</v>
      </c>
      <c r="F80">
        <v>936.69</v>
      </c>
      <c r="G80" s="2">
        <v>187.2</v>
      </c>
      <c r="H80">
        <v>16.760000000000002</v>
      </c>
      <c r="I80">
        <f t="shared" si="10"/>
        <v>732.73</v>
      </c>
      <c r="K80" s="2">
        <v>732.13</v>
      </c>
      <c r="L80" s="4">
        <v>44383</v>
      </c>
    </row>
    <row r="81" spans="1:21" x14ac:dyDescent="0.3">
      <c r="A81" t="s">
        <v>232</v>
      </c>
      <c r="B81" s="35">
        <v>44409</v>
      </c>
      <c r="C81">
        <v>5</v>
      </c>
      <c r="D81" t="s">
        <v>143</v>
      </c>
      <c r="E81" s="2">
        <v>27.56</v>
      </c>
      <c r="F81">
        <v>936.69</v>
      </c>
      <c r="G81" s="2">
        <v>187.4</v>
      </c>
      <c r="H81">
        <v>16.760000000000002</v>
      </c>
      <c r="I81">
        <f t="shared" si="10"/>
        <v>732.53000000000009</v>
      </c>
      <c r="K81" s="5">
        <v>732.13</v>
      </c>
      <c r="L81" s="16">
        <v>44414</v>
      </c>
    </row>
    <row r="82" spans="1:21" x14ac:dyDescent="0.3">
      <c r="A82" s="91" t="s">
        <v>232</v>
      </c>
      <c r="B82" s="92">
        <v>44440</v>
      </c>
      <c r="C82" s="91">
        <v>6</v>
      </c>
      <c r="D82" s="91" t="s">
        <v>143</v>
      </c>
      <c r="E82" s="91">
        <v>27.56</v>
      </c>
      <c r="F82" s="91">
        <v>936.69</v>
      </c>
      <c r="G82" s="94">
        <v>187.4</v>
      </c>
      <c r="H82" s="91">
        <v>16.760000000000002</v>
      </c>
      <c r="I82" s="91">
        <f t="shared" si="10"/>
        <v>732.53000000000009</v>
      </c>
      <c r="J82" s="91"/>
      <c r="K82" s="94">
        <v>732.13</v>
      </c>
      <c r="L82" s="16">
        <v>44445</v>
      </c>
      <c r="M82" s="93"/>
      <c r="N82" s="91"/>
      <c r="O82" s="94">
        <f>E80+E81+E82+G80+G81+G82+H80+H81+H82</f>
        <v>694.95999999999992</v>
      </c>
      <c r="P82" s="91">
        <v>694.96</v>
      </c>
      <c r="Q82" s="96">
        <v>44490</v>
      </c>
    </row>
    <row r="83" spans="1:21" x14ac:dyDescent="0.3">
      <c r="A83" t="s">
        <v>232</v>
      </c>
      <c r="B83" s="35">
        <v>44470</v>
      </c>
      <c r="C83">
        <v>7</v>
      </c>
      <c r="D83" t="s">
        <v>143</v>
      </c>
      <c r="E83" s="2">
        <v>27.56</v>
      </c>
      <c r="F83">
        <v>936.69</v>
      </c>
      <c r="G83" s="2">
        <v>187.4</v>
      </c>
      <c r="H83">
        <v>16.760000000000002</v>
      </c>
      <c r="I83">
        <f t="shared" si="10"/>
        <v>732.53000000000009</v>
      </c>
      <c r="K83" s="2">
        <v>732.13</v>
      </c>
      <c r="L83" s="16">
        <v>44475</v>
      </c>
    </row>
    <row r="84" spans="1:21" x14ac:dyDescent="0.3">
      <c r="A84" t="s">
        <v>232</v>
      </c>
      <c r="B84" s="35">
        <v>44501</v>
      </c>
      <c r="C84">
        <v>8</v>
      </c>
      <c r="D84" t="s">
        <v>143</v>
      </c>
      <c r="E84" s="3">
        <v>27.56</v>
      </c>
      <c r="F84" s="3">
        <v>936.69</v>
      </c>
      <c r="G84" s="5">
        <v>187.4</v>
      </c>
      <c r="H84" s="3">
        <v>16.760000000000002</v>
      </c>
      <c r="I84">
        <f t="shared" si="10"/>
        <v>732.53000000000009</v>
      </c>
      <c r="K84" s="3">
        <v>732.13</v>
      </c>
      <c r="L84" s="16">
        <v>44508</v>
      </c>
    </row>
    <row r="85" spans="1:21" x14ac:dyDescent="0.3">
      <c r="A85" s="91" t="s">
        <v>232</v>
      </c>
      <c r="B85" s="92">
        <v>44531</v>
      </c>
      <c r="C85" s="91">
        <v>9</v>
      </c>
      <c r="D85" s="91" t="s">
        <v>143</v>
      </c>
      <c r="E85" s="95">
        <v>27.56</v>
      </c>
      <c r="F85" s="95">
        <v>936.69</v>
      </c>
      <c r="G85" s="74">
        <v>187.4</v>
      </c>
      <c r="H85" s="95">
        <v>16.760000000000002</v>
      </c>
      <c r="I85" s="91">
        <f t="shared" si="10"/>
        <v>732.53000000000009</v>
      </c>
      <c r="J85" s="91"/>
      <c r="K85" s="95">
        <v>732.13</v>
      </c>
      <c r="L85" s="98">
        <v>44536</v>
      </c>
      <c r="M85" s="93"/>
      <c r="N85" s="91"/>
      <c r="O85" s="74">
        <f>E83+E84+E85+G83+G84+G85+H83+H84+H85</f>
        <v>695.16</v>
      </c>
      <c r="P85" s="95">
        <v>695.16</v>
      </c>
      <c r="Q85" s="98">
        <v>44915</v>
      </c>
    </row>
    <row r="86" spans="1:21" x14ac:dyDescent="0.3">
      <c r="A86" t="s">
        <v>232</v>
      </c>
      <c r="B86" s="35">
        <v>44562</v>
      </c>
      <c r="C86">
        <v>10</v>
      </c>
      <c r="D86" t="s">
        <v>143</v>
      </c>
      <c r="E86" s="3">
        <v>27.56</v>
      </c>
      <c r="F86" s="3">
        <v>936.69</v>
      </c>
      <c r="G86" s="5">
        <v>187.2</v>
      </c>
      <c r="H86" s="3">
        <v>16.760000000000002</v>
      </c>
      <c r="I86">
        <f t="shared" si="10"/>
        <v>732.73</v>
      </c>
      <c r="K86" s="3">
        <v>732.13</v>
      </c>
      <c r="L86" s="16">
        <v>44567</v>
      </c>
      <c r="O86" s="22"/>
    </row>
    <row r="87" spans="1:21" x14ac:dyDescent="0.3">
      <c r="A87" t="s">
        <v>232</v>
      </c>
      <c r="B87" s="35">
        <v>44593</v>
      </c>
      <c r="C87">
        <v>10</v>
      </c>
      <c r="D87" t="s">
        <v>143</v>
      </c>
      <c r="E87" s="3">
        <v>27.56</v>
      </c>
      <c r="F87" s="3">
        <v>936.69</v>
      </c>
      <c r="G87" s="5">
        <v>187.4</v>
      </c>
      <c r="H87" s="3">
        <v>16.760000000000002</v>
      </c>
      <c r="I87">
        <f t="shared" si="10"/>
        <v>732.53000000000009</v>
      </c>
      <c r="K87" s="3">
        <v>732.13</v>
      </c>
      <c r="L87" s="16">
        <v>44599</v>
      </c>
      <c r="O87" s="22"/>
      <c r="U87" s="2"/>
    </row>
    <row r="88" spans="1:21" x14ac:dyDescent="0.3">
      <c r="A88" s="91" t="s">
        <v>232</v>
      </c>
      <c r="B88" s="92">
        <v>44621</v>
      </c>
      <c r="C88" s="91">
        <v>11</v>
      </c>
      <c r="D88" s="91" t="s">
        <v>143</v>
      </c>
      <c r="E88" s="95">
        <v>27.56</v>
      </c>
      <c r="F88" s="95">
        <v>936.69</v>
      </c>
      <c r="G88" s="74">
        <v>187.4</v>
      </c>
      <c r="H88" s="95">
        <v>16.760000000000002</v>
      </c>
      <c r="I88" s="91">
        <f t="shared" si="10"/>
        <v>732.53000000000009</v>
      </c>
      <c r="J88" s="91"/>
      <c r="K88" s="95">
        <v>732.13</v>
      </c>
      <c r="L88" s="98">
        <v>44627</v>
      </c>
      <c r="M88" s="93"/>
      <c r="N88" s="91"/>
      <c r="O88" s="74">
        <f>E86+E87+E88+G86+G87+G88+H86+H87+H88</f>
        <v>694.95999999999992</v>
      </c>
      <c r="P88" s="95">
        <v>694.96</v>
      </c>
      <c r="Q88" s="95" t="s">
        <v>242</v>
      </c>
    </row>
    <row r="89" spans="1:21" x14ac:dyDescent="0.3">
      <c r="E89" s="94">
        <f>SUM(E77:E88)</f>
        <v>330.71999999999997</v>
      </c>
      <c r="F89" s="94">
        <f t="shared" ref="F89:I89" si="11">SUM(F77:F88)</f>
        <v>11240.280000000004</v>
      </c>
      <c r="G89" s="94">
        <f t="shared" si="11"/>
        <v>2248.2000000000003</v>
      </c>
      <c r="H89" s="94">
        <f t="shared" si="11"/>
        <v>201.11999999999998</v>
      </c>
      <c r="I89" s="94">
        <f t="shared" si="11"/>
        <v>8790.9599999999991</v>
      </c>
      <c r="K89" s="94">
        <f>SUM(K77:K88)</f>
        <v>8785.56</v>
      </c>
      <c r="O89" s="94">
        <f>SUM(O77:O88)</f>
        <v>2780.04</v>
      </c>
      <c r="P89" s="94">
        <f>SUM(P77:P88)</f>
        <v>2780.04</v>
      </c>
      <c r="Q89" s="2"/>
    </row>
    <row r="91" spans="1:21" ht="15" thickBot="1" x14ac:dyDescent="0.35">
      <c r="F91" s="2">
        <f>F89+E89</f>
        <v>11571.000000000004</v>
      </c>
      <c r="K91" s="8">
        <f>I89-K89</f>
        <v>5.3999999999996362</v>
      </c>
      <c r="L91" s="28"/>
      <c r="O91" s="2"/>
      <c r="P91" s="8">
        <f>O89-P89</f>
        <v>0</v>
      </c>
    </row>
    <row r="94" spans="1:21" x14ac:dyDescent="0.3">
      <c r="B94" s="25" t="s">
        <v>1</v>
      </c>
      <c r="C94" s="25" t="s">
        <v>135</v>
      </c>
      <c r="D94" s="25" t="s">
        <v>136</v>
      </c>
      <c r="E94" s="25" t="s">
        <v>148</v>
      </c>
      <c r="F94" s="25" t="s">
        <v>137</v>
      </c>
      <c r="G94" s="25" t="s">
        <v>138</v>
      </c>
      <c r="H94" s="25" t="s">
        <v>149</v>
      </c>
      <c r="I94" s="25" t="s">
        <v>139</v>
      </c>
      <c r="J94" s="1"/>
      <c r="K94" s="25" t="s">
        <v>144</v>
      </c>
      <c r="L94" s="25" t="s">
        <v>145</v>
      </c>
      <c r="M94" s="27"/>
      <c r="N94" s="1"/>
      <c r="O94" s="25" t="s">
        <v>150</v>
      </c>
      <c r="P94" s="1" t="s">
        <v>17</v>
      </c>
      <c r="Q94" s="1" t="s">
        <v>145</v>
      </c>
    </row>
    <row r="95" spans="1:21" x14ac:dyDescent="0.3">
      <c r="A95" t="s">
        <v>241</v>
      </c>
      <c r="B95" s="35">
        <v>44652</v>
      </c>
      <c r="C95">
        <v>1</v>
      </c>
      <c r="D95" t="s">
        <v>143</v>
      </c>
      <c r="E95" s="2">
        <v>26.89</v>
      </c>
      <c r="F95">
        <v>936.69</v>
      </c>
      <c r="G95" s="2">
        <v>187.2</v>
      </c>
      <c r="H95">
        <v>15.06</v>
      </c>
      <c r="I95">
        <f>F95-G95-H95</f>
        <v>734.43000000000006</v>
      </c>
      <c r="K95" s="2">
        <v>732.13</v>
      </c>
      <c r="L95" s="4">
        <v>44657</v>
      </c>
    </row>
    <row r="96" spans="1:21" x14ac:dyDescent="0.3">
      <c r="A96" t="s">
        <v>241</v>
      </c>
      <c r="B96" s="35">
        <v>44682</v>
      </c>
      <c r="C96">
        <v>2</v>
      </c>
      <c r="D96" t="s">
        <v>143</v>
      </c>
      <c r="E96" s="2">
        <v>26.89</v>
      </c>
      <c r="F96">
        <v>936.69</v>
      </c>
      <c r="G96" s="2">
        <v>187.4</v>
      </c>
      <c r="H96">
        <v>15.06</v>
      </c>
      <c r="I96">
        <f t="shared" ref="I96:I108" si="12">F96-G96-H96</f>
        <v>734.23000000000013</v>
      </c>
      <c r="K96" s="2">
        <v>732.13</v>
      </c>
      <c r="L96" s="4">
        <v>44687</v>
      </c>
      <c r="U96" s="2"/>
    </row>
    <row r="97" spans="1:21" x14ac:dyDescent="0.3">
      <c r="B97" s="35"/>
      <c r="E97" s="2"/>
      <c r="G97" s="2"/>
      <c r="K97" s="2">
        <v>5.4</v>
      </c>
      <c r="L97" s="4">
        <v>44690</v>
      </c>
      <c r="U97" s="2"/>
    </row>
    <row r="98" spans="1:21" x14ac:dyDescent="0.3">
      <c r="A98" s="91" t="s">
        <v>241</v>
      </c>
      <c r="B98" s="92">
        <v>44713</v>
      </c>
      <c r="C98" s="91">
        <v>3</v>
      </c>
      <c r="D98" s="91" t="s">
        <v>143</v>
      </c>
      <c r="E98" s="94">
        <v>26.89</v>
      </c>
      <c r="F98" s="91">
        <v>936.69</v>
      </c>
      <c r="G98" s="94">
        <v>187.4</v>
      </c>
      <c r="H98" s="91">
        <v>15.06</v>
      </c>
      <c r="I98" s="91">
        <f t="shared" si="12"/>
        <v>734.23000000000013</v>
      </c>
      <c r="J98" s="91"/>
      <c r="K98" s="94">
        <v>732.13</v>
      </c>
      <c r="L98" s="96">
        <v>44718</v>
      </c>
      <c r="M98" s="93"/>
      <c r="N98" s="91"/>
      <c r="O98" s="74">
        <f>E95+E96+E98+G95+G96+G98+H95+H96+H98</f>
        <v>687.8499999999998</v>
      </c>
      <c r="P98" s="91">
        <v>694.96</v>
      </c>
      <c r="Q98" s="96">
        <v>44795</v>
      </c>
      <c r="U98" s="2"/>
    </row>
    <row r="99" spans="1:21" x14ac:dyDescent="0.3">
      <c r="A99" t="s">
        <v>241</v>
      </c>
      <c r="B99" s="35">
        <v>44743</v>
      </c>
      <c r="C99">
        <v>4</v>
      </c>
      <c r="D99" t="s">
        <v>143</v>
      </c>
      <c r="E99" s="2">
        <v>26.89</v>
      </c>
      <c r="F99">
        <v>936.69</v>
      </c>
      <c r="G99" s="2">
        <v>187.2</v>
      </c>
      <c r="H99">
        <v>15.06</v>
      </c>
      <c r="I99">
        <f t="shared" si="12"/>
        <v>734.43000000000006</v>
      </c>
      <c r="K99" s="2">
        <v>732.13</v>
      </c>
      <c r="L99" s="4">
        <v>44748</v>
      </c>
    </row>
    <row r="100" spans="1:21" x14ac:dyDescent="0.3">
      <c r="A100" t="s">
        <v>241</v>
      </c>
      <c r="B100" s="35">
        <v>44774</v>
      </c>
      <c r="C100">
        <v>5</v>
      </c>
      <c r="D100" t="s">
        <v>143</v>
      </c>
      <c r="E100" s="2">
        <v>26.89</v>
      </c>
      <c r="F100">
        <v>936.69</v>
      </c>
      <c r="G100" s="2">
        <v>187.4</v>
      </c>
      <c r="H100">
        <v>15.06</v>
      </c>
      <c r="I100">
        <f t="shared" si="12"/>
        <v>734.23000000000013</v>
      </c>
      <c r="K100" s="5">
        <v>732.13</v>
      </c>
      <c r="L100" s="16">
        <v>44779</v>
      </c>
    </row>
    <row r="101" spans="1:21" x14ac:dyDescent="0.3">
      <c r="A101" s="91" t="s">
        <v>241</v>
      </c>
      <c r="B101" s="92">
        <v>44805</v>
      </c>
      <c r="C101" s="91">
        <v>6</v>
      </c>
      <c r="D101" s="91" t="s">
        <v>143</v>
      </c>
      <c r="E101" s="91">
        <v>26.89</v>
      </c>
      <c r="F101" s="91">
        <v>936.69</v>
      </c>
      <c r="G101" s="94">
        <v>187.4</v>
      </c>
      <c r="H101" s="91">
        <v>15.06</v>
      </c>
      <c r="I101" s="91">
        <f t="shared" si="12"/>
        <v>734.23000000000013</v>
      </c>
      <c r="J101" s="91"/>
      <c r="K101" s="94">
        <v>732.13</v>
      </c>
      <c r="L101" s="98">
        <v>44810</v>
      </c>
      <c r="M101" s="93"/>
      <c r="N101" s="91"/>
      <c r="O101" s="94">
        <f>E99+E100+E101+G99+G100+G101+H99+H100+H101</f>
        <v>687.8499999999998</v>
      </c>
      <c r="P101" s="95">
        <v>680.74</v>
      </c>
      <c r="Q101" s="98">
        <v>44848</v>
      </c>
    </row>
    <row r="102" spans="1:21" x14ac:dyDescent="0.3">
      <c r="A102" t="s">
        <v>241</v>
      </c>
      <c r="B102" s="35">
        <v>44835</v>
      </c>
      <c r="C102">
        <v>7</v>
      </c>
      <c r="D102" t="s">
        <v>143</v>
      </c>
      <c r="E102" s="2">
        <v>26.89</v>
      </c>
      <c r="F102">
        <v>936.69</v>
      </c>
      <c r="G102" s="2">
        <v>187.5</v>
      </c>
      <c r="H102">
        <v>15.06</v>
      </c>
      <c r="I102">
        <f t="shared" si="12"/>
        <v>734.13000000000011</v>
      </c>
      <c r="K102" s="5">
        <v>732.13</v>
      </c>
      <c r="L102" s="16">
        <v>44840</v>
      </c>
    </row>
    <row r="103" spans="1:21" x14ac:dyDescent="0.3">
      <c r="A103" t="s">
        <v>241</v>
      </c>
      <c r="B103" s="35">
        <v>44866</v>
      </c>
      <c r="C103">
        <v>8</v>
      </c>
      <c r="D103" t="s">
        <v>143</v>
      </c>
      <c r="E103" s="3">
        <v>160.46</v>
      </c>
      <c r="F103" s="3">
        <v>1824.16</v>
      </c>
      <c r="G103" s="5">
        <v>364.8</v>
      </c>
      <c r="H103" s="3">
        <v>132.65</v>
      </c>
      <c r="I103">
        <f t="shared" si="12"/>
        <v>1326.71</v>
      </c>
      <c r="K103" s="3">
        <v>732.13</v>
      </c>
      <c r="L103" s="16">
        <v>44872</v>
      </c>
    </row>
    <row r="104" spans="1:21" x14ac:dyDescent="0.3">
      <c r="B104" s="35"/>
      <c r="E104" s="3"/>
      <c r="F104" s="3"/>
      <c r="G104" s="5"/>
      <c r="H104" s="3"/>
      <c r="K104" s="3">
        <v>594.58000000000004</v>
      </c>
      <c r="L104" s="16">
        <v>44869</v>
      </c>
    </row>
    <row r="105" spans="1:21" x14ac:dyDescent="0.3">
      <c r="A105" s="91" t="s">
        <v>241</v>
      </c>
      <c r="B105" s="92">
        <v>44896</v>
      </c>
      <c r="C105" s="91">
        <v>9</v>
      </c>
      <c r="D105" s="91" t="s">
        <v>143</v>
      </c>
      <c r="E105" s="95">
        <v>26.89</v>
      </c>
      <c r="F105" s="95">
        <v>1022.67</v>
      </c>
      <c r="G105" s="74">
        <v>204.6</v>
      </c>
      <c r="H105" s="95">
        <v>26.46</v>
      </c>
      <c r="I105" s="91">
        <f t="shared" si="12"/>
        <v>791.6099999999999</v>
      </c>
      <c r="J105" s="91"/>
      <c r="K105" s="95">
        <v>732.13</v>
      </c>
      <c r="L105" s="98">
        <v>44901</v>
      </c>
      <c r="M105" s="93"/>
      <c r="N105" s="91"/>
      <c r="O105" s="74">
        <f>E102+E103+E105+G102+G103+G105+H102+H103+H105</f>
        <v>1145.31</v>
      </c>
      <c r="P105" s="95">
        <v>1145.31</v>
      </c>
      <c r="Q105" s="98">
        <v>44946</v>
      </c>
    </row>
    <row r="106" spans="1:21" x14ac:dyDescent="0.3">
      <c r="A106" t="s">
        <v>241</v>
      </c>
      <c r="B106" s="35">
        <v>44927</v>
      </c>
      <c r="C106">
        <v>10</v>
      </c>
      <c r="D106" t="s">
        <v>143</v>
      </c>
      <c r="E106" s="3">
        <v>26.89</v>
      </c>
      <c r="F106" s="3">
        <v>1022.67</v>
      </c>
      <c r="G106" s="5">
        <v>204.6</v>
      </c>
      <c r="H106" s="3">
        <v>26.46</v>
      </c>
      <c r="I106">
        <f t="shared" si="12"/>
        <v>791.6099999999999</v>
      </c>
      <c r="K106" s="3">
        <v>732.13</v>
      </c>
      <c r="L106" s="16">
        <v>44932</v>
      </c>
      <c r="O106" s="22"/>
    </row>
    <row r="107" spans="1:21" x14ac:dyDescent="0.3">
      <c r="A107" t="s">
        <v>241</v>
      </c>
      <c r="B107" s="35">
        <v>44958</v>
      </c>
      <c r="C107">
        <v>10</v>
      </c>
      <c r="D107" t="s">
        <v>143</v>
      </c>
      <c r="E107" s="3">
        <v>26.89</v>
      </c>
      <c r="F107" s="3">
        <v>1022.67</v>
      </c>
      <c r="G107" s="5">
        <v>204.6</v>
      </c>
      <c r="H107" s="3">
        <v>26.46</v>
      </c>
      <c r="I107">
        <f t="shared" si="12"/>
        <v>791.6099999999999</v>
      </c>
      <c r="K107" s="3">
        <v>732.13</v>
      </c>
      <c r="L107" s="16">
        <v>44963</v>
      </c>
      <c r="O107" s="22"/>
    </row>
    <row r="108" spans="1:21" x14ac:dyDescent="0.3">
      <c r="A108" t="s">
        <v>241</v>
      </c>
      <c r="B108" s="35">
        <v>44986</v>
      </c>
      <c r="C108">
        <v>11</v>
      </c>
      <c r="D108" t="s">
        <v>143</v>
      </c>
      <c r="E108" s="3">
        <v>26.89</v>
      </c>
      <c r="F108" s="3">
        <v>1022.67</v>
      </c>
      <c r="G108" s="5">
        <v>204.4</v>
      </c>
      <c r="H108" s="3">
        <v>26.46</v>
      </c>
      <c r="I108">
        <f t="shared" si="12"/>
        <v>791.81</v>
      </c>
      <c r="K108" s="3">
        <v>732.13</v>
      </c>
      <c r="L108" s="16">
        <v>44991</v>
      </c>
      <c r="O108" s="5">
        <f>E106+E107+E108+G106+G107+G108+H106+H107+H108</f>
        <v>773.65000000000009</v>
      </c>
      <c r="P108" s="3">
        <v>773.65</v>
      </c>
      <c r="Q108" s="16">
        <v>44977</v>
      </c>
    </row>
    <row r="109" spans="1:21" x14ac:dyDescent="0.3">
      <c r="B109" s="35"/>
      <c r="E109" s="3"/>
      <c r="F109" s="3"/>
      <c r="G109" s="5"/>
      <c r="H109" s="3"/>
      <c r="K109" s="3">
        <v>247.72</v>
      </c>
      <c r="L109" s="16">
        <v>44977</v>
      </c>
      <c r="O109" s="125"/>
      <c r="P109" s="126"/>
      <c r="Q109" s="22"/>
    </row>
    <row r="110" spans="1:21" x14ac:dyDescent="0.3">
      <c r="E110" s="7">
        <f>SUM(E95:E109)</f>
        <v>456.24999999999989</v>
      </c>
      <c r="F110" s="7">
        <f>SUM(F95:F109)</f>
        <v>12471.670000000002</v>
      </c>
      <c r="G110" s="7">
        <f>SUM(G95:G109)</f>
        <v>2494.5</v>
      </c>
      <c r="H110" s="7">
        <f>SUM(H95:H109)</f>
        <v>343.90999999999991</v>
      </c>
      <c r="I110" s="7">
        <f>SUM(I95:I109)</f>
        <v>9633.26</v>
      </c>
      <c r="K110" s="7">
        <f>SUM(K95:K109)</f>
        <v>9633.2599999999984</v>
      </c>
      <c r="O110" s="7">
        <f>SUM(O95:O109)</f>
        <v>3294.6599999999994</v>
      </c>
      <c r="P110" s="7">
        <f>SUM(P95:P109)</f>
        <v>3294.6600000000003</v>
      </c>
      <c r="Q110" s="2"/>
    </row>
    <row r="112" spans="1:21" ht="15" thickBot="1" x14ac:dyDescent="0.35">
      <c r="F112" s="2">
        <f>F110+E110</f>
        <v>12927.920000000002</v>
      </c>
      <c r="K112" s="8">
        <f>I110-K110</f>
        <v>0</v>
      </c>
      <c r="L112" s="28"/>
      <c r="O112" s="2"/>
      <c r="P112" s="8">
        <f>O110-P110</f>
        <v>0</v>
      </c>
    </row>
    <row r="115" spans="1:20" x14ac:dyDescent="0.3">
      <c r="B115" s="25" t="s">
        <v>1</v>
      </c>
      <c r="C115" s="25" t="s">
        <v>135</v>
      </c>
      <c r="D115" s="25" t="s">
        <v>136</v>
      </c>
      <c r="E115" s="25" t="s">
        <v>148</v>
      </c>
      <c r="F115" s="25" t="s">
        <v>137</v>
      </c>
      <c r="G115" s="25" t="s">
        <v>138</v>
      </c>
      <c r="H115" s="25" t="s">
        <v>149</v>
      </c>
      <c r="I115" s="25" t="s">
        <v>139</v>
      </c>
      <c r="J115" s="1"/>
      <c r="K115" s="25" t="s">
        <v>144</v>
      </c>
      <c r="L115" s="25" t="s">
        <v>145</v>
      </c>
      <c r="M115" s="27"/>
      <c r="N115" s="1"/>
      <c r="O115" s="25" t="s">
        <v>150</v>
      </c>
      <c r="P115" s="1" t="s">
        <v>17</v>
      </c>
      <c r="Q115" s="1" t="s">
        <v>145</v>
      </c>
    </row>
    <row r="116" spans="1:20" x14ac:dyDescent="0.3">
      <c r="A116" t="s">
        <v>312</v>
      </c>
      <c r="B116" s="35">
        <v>45017</v>
      </c>
      <c r="C116">
        <v>1</v>
      </c>
      <c r="D116" t="s">
        <v>143</v>
      </c>
      <c r="E116" s="2">
        <v>36.520000000000003</v>
      </c>
      <c r="F116">
        <v>1022.67</v>
      </c>
      <c r="G116" s="2">
        <v>204.4</v>
      </c>
      <c r="H116" s="2">
        <v>0</v>
      </c>
      <c r="I116">
        <f>F116-G116-H116</f>
        <v>818.27</v>
      </c>
      <c r="K116" s="2">
        <v>732.13</v>
      </c>
      <c r="L116" s="4">
        <v>45022</v>
      </c>
      <c r="T116" s="2"/>
    </row>
    <row r="117" spans="1:20" x14ac:dyDescent="0.3">
      <c r="A117" t="s">
        <v>312</v>
      </c>
      <c r="B117" s="35">
        <v>45047</v>
      </c>
      <c r="C117">
        <v>2</v>
      </c>
      <c r="D117" t="s">
        <v>143</v>
      </c>
      <c r="E117" s="2">
        <v>36.520000000000003</v>
      </c>
      <c r="F117">
        <v>1022.67</v>
      </c>
      <c r="G117" s="2">
        <v>204.6</v>
      </c>
      <c r="H117" s="2">
        <v>0</v>
      </c>
      <c r="I117">
        <f t="shared" ref="I117" si="13">F117-G117-H117</f>
        <v>818.06999999999994</v>
      </c>
      <c r="K117" s="2">
        <v>732.13</v>
      </c>
      <c r="L117" s="4">
        <v>45055</v>
      </c>
    </row>
    <row r="118" spans="1:20" s="91" customFormat="1" x14ac:dyDescent="0.3">
      <c r="A118" s="91" t="s">
        <v>312</v>
      </c>
      <c r="B118" s="92">
        <v>45078</v>
      </c>
      <c r="C118" s="91">
        <v>3</v>
      </c>
      <c r="D118" s="91" t="s">
        <v>143</v>
      </c>
      <c r="E118" s="94">
        <v>36.520000000000003</v>
      </c>
      <c r="F118" s="91">
        <v>1022.67</v>
      </c>
      <c r="G118" s="94">
        <v>204.6</v>
      </c>
      <c r="H118" s="94">
        <v>0</v>
      </c>
      <c r="I118" s="91">
        <f t="shared" ref="I118:I123" si="14">F118-G118-H118</f>
        <v>818.06999999999994</v>
      </c>
      <c r="K118" s="94">
        <v>732.13</v>
      </c>
      <c r="L118" s="96">
        <v>45083</v>
      </c>
      <c r="M118" s="93"/>
      <c r="O118" s="74">
        <f>E116+E117+E118+G116+G117+G118+H116+H117+H118</f>
        <v>723.16000000000008</v>
      </c>
      <c r="P118" s="95">
        <v>723.16</v>
      </c>
      <c r="Q118" s="98">
        <v>45198</v>
      </c>
      <c r="S118" s="94"/>
    </row>
    <row r="119" spans="1:20" x14ac:dyDescent="0.3">
      <c r="A119" t="s">
        <v>312</v>
      </c>
      <c r="B119" s="35">
        <v>45108</v>
      </c>
      <c r="C119">
        <v>4</v>
      </c>
      <c r="D119" t="s">
        <v>143</v>
      </c>
      <c r="E119" s="2">
        <v>36.520000000000003</v>
      </c>
      <c r="F119">
        <v>1022.67</v>
      </c>
      <c r="G119" s="2">
        <v>204.4</v>
      </c>
      <c r="H119" s="2">
        <v>0</v>
      </c>
      <c r="I119">
        <f t="shared" si="14"/>
        <v>818.27</v>
      </c>
      <c r="K119" s="2">
        <v>732.13</v>
      </c>
      <c r="L119" s="4">
        <v>45113</v>
      </c>
      <c r="S119" s="2"/>
    </row>
    <row r="120" spans="1:20" x14ac:dyDescent="0.3">
      <c r="A120" t="s">
        <v>312</v>
      </c>
      <c r="B120" s="35">
        <v>45139</v>
      </c>
      <c r="C120">
        <v>5</v>
      </c>
      <c r="D120" t="s">
        <v>143</v>
      </c>
      <c r="E120" s="2">
        <v>36.520000000000003</v>
      </c>
      <c r="F120">
        <v>1022.67</v>
      </c>
      <c r="G120" s="2">
        <v>204.6</v>
      </c>
      <c r="H120" s="2">
        <v>0</v>
      </c>
      <c r="I120">
        <f t="shared" si="14"/>
        <v>818.06999999999994</v>
      </c>
      <c r="K120" s="5">
        <v>732.13</v>
      </c>
      <c r="L120" s="16">
        <v>45145</v>
      </c>
      <c r="S120" s="2"/>
    </row>
    <row r="121" spans="1:20" s="91" customFormat="1" x14ac:dyDescent="0.3">
      <c r="A121" s="91" t="s">
        <v>312</v>
      </c>
      <c r="B121" s="92">
        <v>45170</v>
      </c>
      <c r="C121" s="91">
        <v>6</v>
      </c>
      <c r="D121" s="91" t="s">
        <v>143</v>
      </c>
      <c r="E121" s="94">
        <v>36.520000000000003</v>
      </c>
      <c r="F121" s="91">
        <v>1022.67</v>
      </c>
      <c r="G121" s="94">
        <v>204.6</v>
      </c>
      <c r="H121" s="94">
        <v>0</v>
      </c>
      <c r="I121" s="91">
        <f t="shared" si="14"/>
        <v>818.06999999999994</v>
      </c>
      <c r="K121" s="74">
        <v>732.13</v>
      </c>
      <c r="L121" s="98">
        <v>45175</v>
      </c>
      <c r="M121" s="93"/>
      <c r="O121" s="94">
        <f>E119+E120+E121+G119+G120+G121+H119+H120+H121</f>
        <v>723.16000000000008</v>
      </c>
      <c r="P121" s="95">
        <v>723.16</v>
      </c>
      <c r="Q121" s="98">
        <v>45198</v>
      </c>
      <c r="S121" s="94"/>
    </row>
    <row r="122" spans="1:20" x14ac:dyDescent="0.3">
      <c r="A122" t="s">
        <v>312</v>
      </c>
      <c r="B122" s="35">
        <v>45200</v>
      </c>
      <c r="C122">
        <v>7</v>
      </c>
      <c r="D122" t="s">
        <v>143</v>
      </c>
      <c r="E122" s="2">
        <v>36.520000000000003</v>
      </c>
      <c r="F122">
        <v>1022.67</v>
      </c>
      <c r="G122" s="2">
        <v>204.4</v>
      </c>
      <c r="H122" s="2">
        <v>0</v>
      </c>
      <c r="I122">
        <f t="shared" si="14"/>
        <v>818.27</v>
      </c>
      <c r="K122" s="5">
        <v>732.13</v>
      </c>
      <c r="L122" s="16">
        <v>45205</v>
      </c>
      <c r="S122" s="2"/>
    </row>
    <row r="123" spans="1:20" x14ac:dyDescent="0.3">
      <c r="A123" t="s">
        <v>312</v>
      </c>
      <c r="B123" s="35">
        <v>45231</v>
      </c>
      <c r="C123">
        <v>8</v>
      </c>
      <c r="D123" t="s">
        <v>143</v>
      </c>
      <c r="E123" s="3">
        <v>36.520000000000003</v>
      </c>
      <c r="F123" s="3">
        <v>1022.67</v>
      </c>
      <c r="G123" s="5">
        <v>204.6</v>
      </c>
      <c r="H123" s="2">
        <v>0</v>
      </c>
      <c r="I123">
        <f t="shared" si="14"/>
        <v>818.06999999999994</v>
      </c>
      <c r="K123" s="3">
        <v>732.13</v>
      </c>
      <c r="L123" s="16">
        <v>45236</v>
      </c>
      <c r="S123" s="2"/>
    </row>
    <row r="124" spans="1:20" s="91" customFormat="1" x14ac:dyDescent="0.3">
      <c r="A124" s="91" t="s">
        <v>312</v>
      </c>
      <c r="B124" s="92">
        <v>45261</v>
      </c>
      <c r="C124" s="91">
        <v>9</v>
      </c>
      <c r="D124" s="91" t="s">
        <v>143</v>
      </c>
      <c r="E124" s="95">
        <v>122.64</v>
      </c>
      <c r="F124" s="95">
        <v>1646.67</v>
      </c>
      <c r="G124" s="74">
        <v>329.4</v>
      </c>
      <c r="H124" s="94">
        <v>71.84</v>
      </c>
      <c r="I124" s="91">
        <f t="shared" ref="I124:I127" si="15">F124-G124-H124</f>
        <v>1245.43</v>
      </c>
      <c r="K124" s="95">
        <v>732.13</v>
      </c>
      <c r="L124" s="98">
        <v>45266</v>
      </c>
      <c r="M124" s="93"/>
      <c r="O124" s="74">
        <f>E122+E123+E124+G122+G123+G124+H122+H123+H124</f>
        <v>1005.9200000000001</v>
      </c>
      <c r="P124" s="95">
        <v>1005.92</v>
      </c>
      <c r="Q124" s="98">
        <v>45247</v>
      </c>
      <c r="S124" s="94"/>
    </row>
    <row r="125" spans="1:20" x14ac:dyDescent="0.3">
      <c r="A125" t="s">
        <v>312</v>
      </c>
      <c r="B125" s="35">
        <v>45292</v>
      </c>
      <c r="C125">
        <v>10</v>
      </c>
      <c r="D125" t="s">
        <v>143</v>
      </c>
      <c r="E125" s="3">
        <v>46.09</v>
      </c>
      <c r="F125" s="5">
        <v>1092</v>
      </c>
      <c r="G125" s="5">
        <v>218.4</v>
      </c>
      <c r="H125" s="2">
        <v>5.28</v>
      </c>
      <c r="I125">
        <f t="shared" si="15"/>
        <v>868.32</v>
      </c>
      <c r="K125" s="3">
        <v>732.13</v>
      </c>
      <c r="L125" s="16">
        <v>45299</v>
      </c>
      <c r="O125" s="22"/>
      <c r="S125" s="2"/>
    </row>
    <row r="126" spans="1:20" x14ac:dyDescent="0.3">
      <c r="A126" t="s">
        <v>312</v>
      </c>
      <c r="B126" s="35">
        <v>45323</v>
      </c>
      <c r="C126">
        <v>10</v>
      </c>
      <c r="D126" t="s">
        <v>143</v>
      </c>
      <c r="E126" s="3">
        <v>46.09</v>
      </c>
      <c r="F126" s="5">
        <v>1092</v>
      </c>
      <c r="G126" s="5">
        <v>218.4</v>
      </c>
      <c r="H126" s="2">
        <v>5.28</v>
      </c>
      <c r="I126">
        <f t="shared" si="15"/>
        <v>868.32</v>
      </c>
      <c r="K126" s="3">
        <v>732.13</v>
      </c>
      <c r="L126" s="16">
        <v>45328</v>
      </c>
      <c r="O126" s="22"/>
      <c r="S126" s="2"/>
    </row>
    <row r="127" spans="1:20" s="91" customFormat="1" x14ac:dyDescent="0.3">
      <c r="A127" s="91" t="s">
        <v>312</v>
      </c>
      <c r="B127" s="92">
        <v>45352</v>
      </c>
      <c r="C127" s="91">
        <v>11</v>
      </c>
      <c r="D127" s="91" t="s">
        <v>143</v>
      </c>
      <c r="E127" s="95">
        <v>46.09</v>
      </c>
      <c r="F127" s="74">
        <v>1092</v>
      </c>
      <c r="G127" s="74">
        <v>218.4</v>
      </c>
      <c r="H127" s="94">
        <v>5.28</v>
      </c>
      <c r="I127" s="91">
        <f t="shared" si="15"/>
        <v>868.32</v>
      </c>
      <c r="K127" s="95">
        <v>732.13</v>
      </c>
      <c r="L127" s="98">
        <v>45357</v>
      </c>
      <c r="M127" s="93"/>
      <c r="O127" s="74">
        <f>E125+E126+E127+G125+G126+G127+H125+H126+H127</f>
        <v>809.31</v>
      </c>
      <c r="P127" s="95">
        <v>809.31</v>
      </c>
      <c r="Q127" s="98">
        <v>45327</v>
      </c>
      <c r="S127" s="94"/>
    </row>
    <row r="128" spans="1:20" x14ac:dyDescent="0.3">
      <c r="B128" s="35"/>
      <c r="E128" s="3"/>
      <c r="F128" s="3"/>
      <c r="G128" s="5"/>
      <c r="H128" s="3"/>
      <c r="K128" s="3">
        <v>1031.8800000000001</v>
      </c>
      <c r="L128" s="16">
        <v>45571</v>
      </c>
      <c r="O128" s="125"/>
      <c r="P128" s="126"/>
      <c r="Q128" s="22"/>
      <c r="S128" s="2"/>
    </row>
    <row r="129" spans="1:20" x14ac:dyDescent="0.3">
      <c r="B129" s="35"/>
      <c r="E129" s="3"/>
      <c r="F129" s="3"/>
      <c r="G129" s="5"/>
      <c r="H129" s="3"/>
      <c r="K129" s="3">
        <v>427.36</v>
      </c>
      <c r="L129" s="16">
        <v>45247</v>
      </c>
      <c r="O129" s="125"/>
      <c r="P129" s="126"/>
      <c r="Q129" s="22"/>
      <c r="S129" s="2"/>
    </row>
    <row r="130" spans="1:20" x14ac:dyDescent="0.3">
      <c r="B130" s="35"/>
      <c r="E130" s="3"/>
      <c r="F130" s="3"/>
      <c r="G130" s="5"/>
      <c r="H130" s="3"/>
      <c r="K130" s="3">
        <v>150.75</v>
      </c>
      <c r="L130" s="16">
        <v>44959</v>
      </c>
      <c r="O130" s="125"/>
      <c r="P130" s="126"/>
      <c r="Q130" s="22"/>
      <c r="S130" s="2"/>
    </row>
    <row r="131" spans="1:20" x14ac:dyDescent="0.3">
      <c r="E131" s="7">
        <f>SUM(E116:E128)</f>
        <v>553.07000000000005</v>
      </c>
      <c r="F131" s="7">
        <f>SUM(F116:F128)</f>
        <v>13104.029999999999</v>
      </c>
      <c r="G131" s="7">
        <f>SUM(G116:G128)</f>
        <v>2620.8000000000002</v>
      </c>
      <c r="H131" s="7">
        <f>SUM(H116:H128)</f>
        <v>87.68</v>
      </c>
      <c r="I131" s="7">
        <f>SUM(I116:I128)</f>
        <v>10395.549999999999</v>
      </c>
      <c r="K131" s="7">
        <f>SUM(K116:K130)</f>
        <v>10395.549999999999</v>
      </c>
      <c r="L131" s="31"/>
      <c r="O131" s="7">
        <f>SUM(O116:O128)</f>
        <v>3261.55</v>
      </c>
      <c r="P131" s="7">
        <f>SUM(P116:P128)</f>
        <v>3261.5499999999997</v>
      </c>
      <c r="Q131" s="2"/>
      <c r="S131" s="2"/>
    </row>
    <row r="132" spans="1:20" x14ac:dyDescent="0.3">
      <c r="L132" s="31"/>
    </row>
    <row r="133" spans="1:20" ht="15" thickBot="1" x14ac:dyDescent="0.35">
      <c r="F133" s="2">
        <f>F131+E131</f>
        <v>13657.099999999999</v>
      </c>
      <c r="H133" s="10"/>
      <c r="K133" s="8">
        <f>I131-K131</f>
        <v>0</v>
      </c>
      <c r="L133" s="28"/>
      <c r="O133" s="2"/>
      <c r="P133" s="8">
        <f>O131-P131</f>
        <v>0</v>
      </c>
      <c r="S133" s="2"/>
      <c r="T133" s="2"/>
    </row>
    <row r="134" spans="1:20" x14ac:dyDescent="0.3">
      <c r="H134" s="10"/>
      <c r="K134" s="34"/>
    </row>
    <row r="136" spans="1:20" x14ac:dyDescent="0.3">
      <c r="B136" s="25" t="s">
        <v>1</v>
      </c>
      <c r="C136" s="25" t="s">
        <v>135</v>
      </c>
      <c r="D136" s="25" t="s">
        <v>136</v>
      </c>
      <c r="E136" s="25" t="s">
        <v>148</v>
      </c>
      <c r="F136" s="25" t="s">
        <v>137</v>
      </c>
      <c r="G136" s="25" t="s">
        <v>138</v>
      </c>
      <c r="H136" s="25" t="s">
        <v>149</v>
      </c>
      <c r="I136" s="25" t="s">
        <v>139</v>
      </c>
      <c r="J136" s="1"/>
      <c r="K136" s="25" t="s">
        <v>144</v>
      </c>
      <c r="L136" s="25" t="s">
        <v>145</v>
      </c>
      <c r="M136" s="27"/>
      <c r="N136" s="1"/>
      <c r="O136" s="25" t="s">
        <v>150</v>
      </c>
      <c r="P136" s="1" t="s">
        <v>17</v>
      </c>
      <c r="Q136" s="1" t="s">
        <v>145</v>
      </c>
    </row>
    <row r="137" spans="1:20" x14ac:dyDescent="0.3">
      <c r="A137" s="3" t="s">
        <v>401</v>
      </c>
      <c r="B137" s="170">
        <v>45383</v>
      </c>
      <c r="C137" s="3">
        <v>1</v>
      </c>
      <c r="D137" s="3" t="s">
        <v>143</v>
      </c>
      <c r="E137" s="5">
        <v>46.09</v>
      </c>
      <c r="F137" s="5">
        <v>1092</v>
      </c>
      <c r="G137" s="5">
        <v>218.4</v>
      </c>
      <c r="H137" s="5">
        <v>5.28</v>
      </c>
      <c r="I137" s="3">
        <f>F137-G137-H137</f>
        <v>868.32</v>
      </c>
      <c r="J137" s="22"/>
      <c r="K137" s="125">
        <v>732.13</v>
      </c>
      <c r="L137" s="131"/>
      <c r="M137" s="34"/>
      <c r="N137" s="22"/>
      <c r="O137" s="22"/>
      <c r="P137" s="22"/>
      <c r="Q137" s="22"/>
    </row>
    <row r="138" spans="1:20" x14ac:dyDescent="0.3">
      <c r="A138" s="3" t="s">
        <v>401</v>
      </c>
      <c r="B138" s="170">
        <v>45413</v>
      </c>
      <c r="C138" s="3">
        <v>2</v>
      </c>
      <c r="D138" s="3" t="s">
        <v>143</v>
      </c>
      <c r="E138" s="5">
        <v>46.09</v>
      </c>
      <c r="F138" s="5">
        <v>1092</v>
      </c>
      <c r="G138" s="5">
        <v>218.4</v>
      </c>
      <c r="H138" s="5">
        <v>5.28</v>
      </c>
      <c r="I138" s="3">
        <f t="shared" ref="I138:I148" si="16">F138-G138-H138</f>
        <v>868.32</v>
      </c>
      <c r="J138" s="22"/>
      <c r="K138" s="125">
        <v>732.13</v>
      </c>
      <c r="L138" s="131"/>
      <c r="M138" s="34"/>
      <c r="N138" s="22"/>
      <c r="O138" s="22"/>
      <c r="P138" s="22"/>
      <c r="Q138" s="22"/>
    </row>
    <row r="139" spans="1:20" x14ac:dyDescent="0.3">
      <c r="A139" s="95" t="s">
        <v>401</v>
      </c>
      <c r="B139" s="171">
        <v>45444</v>
      </c>
      <c r="C139" s="95">
        <v>3</v>
      </c>
      <c r="D139" s="95" t="s">
        <v>143</v>
      </c>
      <c r="E139" s="74">
        <v>46.09</v>
      </c>
      <c r="F139" s="74">
        <v>1092</v>
      </c>
      <c r="G139" s="74">
        <v>218.4</v>
      </c>
      <c r="H139" s="74">
        <v>5.28</v>
      </c>
      <c r="I139" s="95">
        <f t="shared" si="16"/>
        <v>868.32</v>
      </c>
      <c r="J139" s="129"/>
      <c r="K139" s="130">
        <v>732.13</v>
      </c>
      <c r="L139" s="128"/>
      <c r="M139" s="169"/>
      <c r="N139" s="129"/>
      <c r="O139" s="130">
        <f>E137+E138+E139+G137+G138+G139+H137+H138+H139</f>
        <v>809.31</v>
      </c>
      <c r="P139" s="129"/>
      <c r="Q139" s="128"/>
    </row>
    <row r="140" spans="1:20" x14ac:dyDescent="0.3">
      <c r="A140" s="3" t="s">
        <v>401</v>
      </c>
      <c r="B140" s="170">
        <v>45474</v>
      </c>
      <c r="C140" s="3">
        <v>4</v>
      </c>
      <c r="D140" s="3" t="s">
        <v>143</v>
      </c>
      <c r="E140" s="5">
        <v>46.09</v>
      </c>
      <c r="F140" s="5">
        <v>1092</v>
      </c>
      <c r="G140" s="5">
        <v>218.4</v>
      </c>
      <c r="H140" s="5">
        <v>5.28</v>
      </c>
      <c r="I140" s="3">
        <f t="shared" si="16"/>
        <v>868.32</v>
      </c>
      <c r="J140" s="22"/>
      <c r="K140" s="125">
        <v>732.13</v>
      </c>
      <c r="L140" s="131"/>
      <c r="M140" s="34"/>
      <c r="N140" s="22"/>
      <c r="O140" s="22"/>
      <c r="P140" s="22"/>
      <c r="Q140" s="22"/>
    </row>
    <row r="141" spans="1:20" x14ac:dyDescent="0.3">
      <c r="A141" s="3" t="s">
        <v>401</v>
      </c>
      <c r="B141" s="170">
        <v>45505</v>
      </c>
      <c r="C141" s="3">
        <v>5</v>
      </c>
      <c r="D141" s="3" t="s">
        <v>143</v>
      </c>
      <c r="E141" s="5">
        <v>46.09</v>
      </c>
      <c r="F141" s="5">
        <v>1092</v>
      </c>
      <c r="G141" s="5">
        <v>218.4</v>
      </c>
      <c r="H141" s="5">
        <v>5.28</v>
      </c>
      <c r="I141" s="3">
        <f t="shared" si="16"/>
        <v>868.32</v>
      </c>
      <c r="J141" s="22"/>
      <c r="K141" s="125">
        <v>732.13</v>
      </c>
      <c r="L141" s="131"/>
      <c r="M141" s="34"/>
      <c r="N141" s="22"/>
      <c r="O141" s="22"/>
      <c r="P141" s="22"/>
      <c r="Q141" s="22"/>
    </row>
    <row r="142" spans="1:20" x14ac:dyDescent="0.3">
      <c r="A142" s="95" t="s">
        <v>401</v>
      </c>
      <c r="B142" s="171">
        <v>45536</v>
      </c>
      <c r="C142" s="95">
        <v>6</v>
      </c>
      <c r="D142" s="95" t="s">
        <v>143</v>
      </c>
      <c r="E142" s="74">
        <v>46.09</v>
      </c>
      <c r="F142" s="74">
        <v>1092</v>
      </c>
      <c r="G142" s="74">
        <v>218.4</v>
      </c>
      <c r="H142" s="74">
        <v>5.28</v>
      </c>
      <c r="I142" s="95">
        <f t="shared" si="16"/>
        <v>868.32</v>
      </c>
      <c r="J142" s="129"/>
      <c r="K142" s="130">
        <v>732.13</v>
      </c>
      <c r="L142" s="128"/>
      <c r="M142" s="169"/>
      <c r="N142" s="129"/>
      <c r="O142" s="130">
        <f>E140+E141+E142+G140+G141+G142+H140+H141+H142</f>
        <v>809.31</v>
      </c>
      <c r="P142" s="129"/>
      <c r="Q142" s="128"/>
    </row>
    <row r="143" spans="1:20" x14ac:dyDescent="0.3">
      <c r="A143" s="3" t="s">
        <v>401</v>
      </c>
      <c r="B143" s="170">
        <v>45566</v>
      </c>
      <c r="C143" s="3">
        <v>7</v>
      </c>
      <c r="D143" s="3" t="s">
        <v>143</v>
      </c>
      <c r="E143" s="5">
        <v>46.09</v>
      </c>
      <c r="F143" s="5">
        <v>1092</v>
      </c>
      <c r="G143" s="5">
        <v>218.4</v>
      </c>
      <c r="H143" s="5">
        <v>5.28</v>
      </c>
      <c r="I143" s="3">
        <f t="shared" si="16"/>
        <v>868.32</v>
      </c>
      <c r="J143" s="22"/>
      <c r="K143" s="125">
        <v>732.13</v>
      </c>
      <c r="L143" s="131"/>
      <c r="M143" s="34"/>
      <c r="N143" s="22"/>
      <c r="O143" s="22"/>
      <c r="P143" s="22"/>
      <c r="Q143" s="22"/>
    </row>
    <row r="144" spans="1:20" x14ac:dyDescent="0.3">
      <c r="A144" s="3" t="s">
        <v>401</v>
      </c>
      <c r="B144" s="170">
        <v>45597</v>
      </c>
      <c r="C144" s="3">
        <v>8</v>
      </c>
      <c r="D144" s="3" t="s">
        <v>143</v>
      </c>
      <c r="E144" s="3">
        <v>46.09</v>
      </c>
      <c r="F144" s="5">
        <v>1092</v>
      </c>
      <c r="G144" s="5">
        <v>218.4</v>
      </c>
      <c r="H144" s="5">
        <v>5.28</v>
      </c>
      <c r="I144" s="3">
        <f t="shared" si="16"/>
        <v>868.32</v>
      </c>
      <c r="J144" s="22"/>
      <c r="K144" s="22">
        <v>732.13</v>
      </c>
      <c r="L144" s="131"/>
      <c r="M144" s="34"/>
      <c r="N144" s="22"/>
      <c r="O144" s="22"/>
      <c r="P144" s="22"/>
      <c r="Q144" s="22"/>
    </row>
    <row r="145" spans="1:18" x14ac:dyDescent="0.3">
      <c r="A145" s="95" t="s">
        <v>401</v>
      </c>
      <c r="B145" s="171">
        <v>45627</v>
      </c>
      <c r="C145" s="95">
        <v>9</v>
      </c>
      <c r="D145" s="95" t="s">
        <v>143</v>
      </c>
      <c r="E145" s="95">
        <v>46.09</v>
      </c>
      <c r="F145" s="74">
        <v>1092</v>
      </c>
      <c r="G145" s="74">
        <v>218.4</v>
      </c>
      <c r="H145" s="74">
        <v>5.28</v>
      </c>
      <c r="I145" s="95">
        <f t="shared" si="16"/>
        <v>868.32</v>
      </c>
      <c r="J145" s="129"/>
      <c r="K145" s="129">
        <v>732.13</v>
      </c>
      <c r="L145" s="128"/>
      <c r="M145" s="169"/>
      <c r="N145" s="129"/>
      <c r="O145" s="130">
        <f>E143+E144+E145+G143+G144+G145+H143+H144+H145</f>
        <v>809.31</v>
      </c>
      <c r="P145" s="129"/>
      <c r="Q145" s="128"/>
    </row>
    <row r="146" spans="1:18" x14ac:dyDescent="0.3">
      <c r="A146" s="3" t="s">
        <v>401</v>
      </c>
      <c r="B146" s="170">
        <v>45658</v>
      </c>
      <c r="C146" s="3">
        <v>10</v>
      </c>
      <c r="D146" s="3" t="s">
        <v>143</v>
      </c>
      <c r="E146" s="3">
        <v>46.09</v>
      </c>
      <c r="F146" s="5">
        <v>1092</v>
      </c>
      <c r="G146" s="5">
        <v>218.4</v>
      </c>
      <c r="H146" s="5">
        <v>5.28</v>
      </c>
      <c r="I146" s="3">
        <f t="shared" si="16"/>
        <v>868.32</v>
      </c>
      <c r="J146" s="22"/>
      <c r="K146" s="22">
        <v>732.13</v>
      </c>
      <c r="L146" s="131"/>
      <c r="M146" s="34"/>
      <c r="N146" s="22"/>
      <c r="O146" s="22"/>
      <c r="P146" s="22"/>
      <c r="Q146" s="22"/>
    </row>
    <row r="147" spans="1:18" x14ac:dyDescent="0.3">
      <c r="A147" s="3" t="s">
        <v>401</v>
      </c>
      <c r="B147" s="170">
        <v>45689</v>
      </c>
      <c r="C147" s="3">
        <v>10</v>
      </c>
      <c r="D147" s="3" t="s">
        <v>143</v>
      </c>
      <c r="E147" s="3">
        <v>46.09</v>
      </c>
      <c r="F147" s="5">
        <v>1092</v>
      </c>
      <c r="G147" s="5">
        <v>218.4</v>
      </c>
      <c r="H147" s="5">
        <v>5.28</v>
      </c>
      <c r="I147" s="3">
        <f t="shared" si="16"/>
        <v>868.32</v>
      </c>
      <c r="J147" s="22"/>
      <c r="K147" s="22">
        <v>732.13</v>
      </c>
      <c r="L147" s="131"/>
      <c r="M147" s="34"/>
      <c r="N147" s="22"/>
      <c r="O147" s="22"/>
      <c r="P147" s="22"/>
      <c r="Q147" s="22"/>
    </row>
    <row r="148" spans="1:18" x14ac:dyDescent="0.3">
      <c r="A148" s="95" t="s">
        <v>401</v>
      </c>
      <c r="B148" s="171">
        <v>45717</v>
      </c>
      <c r="C148" s="95">
        <v>11</v>
      </c>
      <c r="D148" s="95" t="s">
        <v>143</v>
      </c>
      <c r="E148" s="95">
        <v>46.09</v>
      </c>
      <c r="F148" s="74">
        <v>1092</v>
      </c>
      <c r="G148" s="74">
        <v>218.4</v>
      </c>
      <c r="H148" s="74">
        <v>5.28</v>
      </c>
      <c r="I148" s="95">
        <f t="shared" si="16"/>
        <v>868.32</v>
      </c>
      <c r="J148" s="129"/>
      <c r="K148" s="129">
        <v>732.13</v>
      </c>
      <c r="L148" s="128"/>
      <c r="M148" s="169"/>
      <c r="N148" s="129"/>
      <c r="O148" s="130">
        <f>E146+E147+E148+G146+G147+G148+H146+H147+H148</f>
        <v>809.31</v>
      </c>
      <c r="P148" s="129"/>
      <c r="Q148" s="128"/>
    </row>
    <row r="149" spans="1:18" x14ac:dyDescent="0.3">
      <c r="A149" s="22"/>
      <c r="B149" s="168"/>
      <c r="C149" s="22"/>
      <c r="D149" s="22"/>
      <c r="E149" s="22"/>
      <c r="F149" s="22"/>
      <c r="G149" s="125"/>
      <c r="H149" s="22"/>
      <c r="I149" s="22"/>
      <c r="J149" s="22"/>
      <c r="K149" s="3">
        <v>1634.28</v>
      </c>
      <c r="L149" s="16">
        <v>45385</v>
      </c>
      <c r="M149" s="34"/>
      <c r="N149" s="22"/>
      <c r="O149" s="125"/>
      <c r="P149" s="22"/>
      <c r="Q149" s="22"/>
    </row>
    <row r="150" spans="1:18" x14ac:dyDescent="0.3">
      <c r="A150" s="22"/>
      <c r="B150" s="168"/>
      <c r="C150" s="22"/>
      <c r="D150" s="22"/>
      <c r="E150" s="22"/>
      <c r="F150" s="22"/>
      <c r="G150" s="125"/>
      <c r="H150" s="22"/>
      <c r="I150" s="22"/>
      <c r="J150" s="22"/>
      <c r="K150" s="22"/>
      <c r="L150" s="131"/>
      <c r="M150" s="34"/>
      <c r="N150" s="22"/>
      <c r="O150" s="125"/>
      <c r="P150" s="22"/>
      <c r="Q150" s="22"/>
    </row>
    <row r="151" spans="1:18" x14ac:dyDescent="0.3">
      <c r="A151" s="22"/>
      <c r="B151" s="168"/>
      <c r="C151" s="22"/>
      <c r="D151" s="22"/>
      <c r="E151" s="22"/>
      <c r="F151" s="22"/>
      <c r="G151" s="125"/>
      <c r="H151" s="22"/>
      <c r="I151" s="22"/>
      <c r="J151" s="22"/>
      <c r="K151" s="22"/>
      <c r="L151" s="131"/>
      <c r="M151" s="34"/>
      <c r="N151" s="22"/>
      <c r="O151" s="125"/>
      <c r="P151" s="22"/>
      <c r="Q151" s="22"/>
    </row>
    <row r="152" spans="1:18" x14ac:dyDescent="0.3">
      <c r="A152" s="22"/>
      <c r="B152" s="22"/>
      <c r="C152" s="22"/>
      <c r="D152" s="22"/>
      <c r="E152" s="73">
        <f>SUM(E137:E149)</f>
        <v>553.08000000000015</v>
      </c>
      <c r="F152" s="73">
        <f>SUM(F137:F149)</f>
        <v>13104</v>
      </c>
      <c r="G152" s="73">
        <f>SUM(G137:G149)</f>
        <v>2620.8000000000006</v>
      </c>
      <c r="H152" s="73">
        <f>SUM(H137:H149)</f>
        <v>63.360000000000007</v>
      </c>
      <c r="I152" s="73">
        <f>SUM(I137:I149)</f>
        <v>10419.839999999998</v>
      </c>
      <c r="J152" s="22"/>
      <c r="K152" s="73">
        <f>SUM(K137:K151)</f>
        <v>10419.84</v>
      </c>
      <c r="L152" s="10"/>
      <c r="M152" s="9"/>
      <c r="N152" s="3"/>
      <c r="O152" s="73">
        <f>SUM(O137:O149)</f>
        <v>3237.24</v>
      </c>
      <c r="P152" s="73">
        <f>SUM(P137:P149)</f>
        <v>0</v>
      </c>
      <c r="Q152" s="125"/>
    </row>
    <row r="153" spans="1:18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3"/>
      <c r="L153" s="10"/>
      <c r="M153" s="9"/>
      <c r="N153" s="3"/>
      <c r="O153" s="3"/>
      <c r="P153" s="3"/>
      <c r="Q153" s="22"/>
    </row>
    <row r="154" spans="1:18" ht="15" thickBot="1" x14ac:dyDescent="0.35">
      <c r="A154" s="22"/>
      <c r="B154" s="22"/>
      <c r="C154" s="22"/>
      <c r="D154" s="22"/>
      <c r="E154" s="22"/>
      <c r="F154" s="5">
        <f>F152+E152</f>
        <v>13657.08</v>
      </c>
      <c r="G154" s="22"/>
      <c r="H154" s="31"/>
      <c r="I154" s="22"/>
      <c r="J154" s="22"/>
      <c r="K154" s="71">
        <f>I152-K152</f>
        <v>0</v>
      </c>
      <c r="L154" s="9"/>
      <c r="M154" s="9"/>
      <c r="N154" s="3"/>
      <c r="O154" s="5"/>
      <c r="P154" s="71">
        <f>O152-P152</f>
        <v>3237.24</v>
      </c>
      <c r="Q154" s="22"/>
      <c r="R154" s="2"/>
    </row>
  </sheetData>
  <phoneticPr fontId="4" type="noConversion"/>
  <pageMargins left="0.7" right="0.7" top="0.75" bottom="0.75" header="0.3" footer="0.3"/>
  <pageSetup paperSize="9" scale="2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CEB5-67D4-420A-AB19-8AF2EB493D0D}">
  <dimension ref="A1:N50"/>
  <sheetViews>
    <sheetView workbookViewId="0">
      <selection activeCell="D21" sqref="D21"/>
    </sheetView>
  </sheetViews>
  <sheetFormatPr defaultRowHeight="14.4" x14ac:dyDescent="0.3"/>
  <cols>
    <col min="1" max="4" width="18" customWidth="1"/>
    <col min="5" max="5" width="3.6640625" customWidth="1"/>
    <col min="6" max="6" width="18" customWidth="1"/>
    <col min="7" max="7" width="10.5546875" bestFit="1" customWidth="1"/>
    <col min="9" max="9" width="10.88671875" customWidth="1"/>
  </cols>
  <sheetData>
    <row r="1" spans="1:14" s="25" customFormat="1" x14ac:dyDescent="0.3">
      <c r="A1" s="25" t="s">
        <v>164</v>
      </c>
      <c r="B1" s="25" t="s">
        <v>23</v>
      </c>
      <c r="C1" s="25" t="s">
        <v>30</v>
      </c>
      <c r="D1" s="25" t="s">
        <v>177</v>
      </c>
      <c r="F1" s="25" t="s">
        <v>176</v>
      </c>
    </row>
    <row r="2" spans="1:14" x14ac:dyDescent="0.3">
      <c r="I2" s="90"/>
    </row>
    <row r="3" spans="1:14" x14ac:dyDescent="0.3">
      <c r="A3" t="s">
        <v>323</v>
      </c>
      <c r="B3" s="2">
        <f>Payments!AX12</f>
        <v>0</v>
      </c>
      <c r="C3" s="2">
        <f>Payments!AX56</f>
        <v>1016.5200000000001</v>
      </c>
      <c r="D3" s="2">
        <f>SUM(B3:C3)</f>
        <v>1016.5200000000001</v>
      </c>
      <c r="F3" s="5">
        <v>1016.52</v>
      </c>
      <c r="G3" s="4">
        <v>45223</v>
      </c>
      <c r="I3" s="90"/>
      <c r="L3" s="2"/>
    </row>
    <row r="5" spans="1:14" x14ac:dyDescent="0.3">
      <c r="A5" t="s">
        <v>324</v>
      </c>
      <c r="B5" s="2">
        <f>Payments!AX17</f>
        <v>379</v>
      </c>
      <c r="C5" s="2">
        <f>Payments!AX89</f>
        <v>1504.31</v>
      </c>
      <c r="D5" s="2">
        <f>SUM(B5:C5)</f>
        <v>1883.31</v>
      </c>
      <c r="F5" s="5">
        <v>1883.31</v>
      </c>
      <c r="G5" s="16">
        <v>45239</v>
      </c>
      <c r="H5" s="2"/>
    </row>
    <row r="7" spans="1:14" x14ac:dyDescent="0.3">
      <c r="A7" t="s">
        <v>325</v>
      </c>
      <c r="B7" s="5">
        <f>Payments!AX23</f>
        <v>0</v>
      </c>
      <c r="C7" s="2">
        <f>Payments!AX116</f>
        <v>1156.29</v>
      </c>
      <c r="D7" s="2">
        <f>SUM(B7:C7)</f>
        <v>1156.29</v>
      </c>
      <c r="F7" s="2">
        <f>Receipts!N87</f>
        <v>1156.29</v>
      </c>
      <c r="G7" s="16">
        <v>45324</v>
      </c>
      <c r="I7" s="24"/>
    </row>
    <row r="8" spans="1:14" x14ac:dyDescent="0.3">
      <c r="I8" s="24"/>
      <c r="J8" s="5"/>
    </row>
    <row r="9" spans="1:14" x14ac:dyDescent="0.3">
      <c r="A9" t="s">
        <v>326</v>
      </c>
      <c r="B9" s="2">
        <f>Payments!AX30</f>
        <v>8.5</v>
      </c>
      <c r="C9" s="2">
        <f>Payments!AX144</f>
        <v>3391.15</v>
      </c>
      <c r="D9" s="2">
        <f>SUM(B9:C9)</f>
        <v>3399.65</v>
      </c>
      <c r="F9" s="125">
        <v>3399.65</v>
      </c>
      <c r="G9" s="22" t="s">
        <v>416</v>
      </c>
      <c r="I9" s="24"/>
      <c r="J9" s="5"/>
    </row>
    <row r="10" spans="1:14" x14ac:dyDescent="0.3">
      <c r="A10" t="s">
        <v>206</v>
      </c>
      <c r="I10" s="24"/>
      <c r="J10" s="5"/>
    </row>
    <row r="11" spans="1:14" x14ac:dyDescent="0.3">
      <c r="B11" s="7">
        <f>SUM(B3:B10)</f>
        <v>387.5</v>
      </c>
      <c r="C11" s="7">
        <f>SUM(C3:C10)</f>
        <v>7068.27</v>
      </c>
      <c r="D11" s="7">
        <f>SUM(D3:D9)</f>
        <v>7455.77</v>
      </c>
      <c r="F11" s="7">
        <f>SUM(F3:F10)</f>
        <v>7455.77</v>
      </c>
      <c r="I11" s="24"/>
      <c r="J11" s="5"/>
    </row>
    <row r="12" spans="1:14" x14ac:dyDescent="0.3">
      <c r="I12" s="24"/>
      <c r="J12" s="5"/>
    </row>
    <row r="13" spans="1:14" x14ac:dyDescent="0.3">
      <c r="A13" t="s">
        <v>198</v>
      </c>
      <c r="D13" s="2">
        <f>Receipts!N6</f>
        <v>4433.55</v>
      </c>
      <c r="F13" s="2"/>
      <c r="I13" s="24"/>
      <c r="J13" s="5"/>
    </row>
    <row r="14" spans="1:14" x14ac:dyDescent="0.3">
      <c r="A14" t="s">
        <v>223</v>
      </c>
      <c r="D14" s="2">
        <f>Receipts!N64+Receipts!N65+Receipts!N87</f>
        <v>4056.12</v>
      </c>
      <c r="E14" s="55"/>
      <c r="F14" s="2"/>
      <c r="I14" s="24"/>
      <c r="J14" s="5"/>
    </row>
    <row r="15" spans="1:14" x14ac:dyDescent="0.3">
      <c r="A15" t="s">
        <v>194</v>
      </c>
      <c r="D15" s="2">
        <f>Receipts!N58</f>
        <v>377.43</v>
      </c>
      <c r="I15" s="24"/>
      <c r="J15" s="5"/>
      <c r="K15" s="3"/>
      <c r="L15" s="5"/>
      <c r="M15" s="37"/>
      <c r="N15" s="5"/>
    </row>
    <row r="16" spans="1:14" x14ac:dyDescent="0.3">
      <c r="D16" s="7">
        <f>D13-D14-D15</f>
        <v>0</v>
      </c>
      <c r="I16" s="24"/>
      <c r="J16" s="5"/>
      <c r="K16" s="3"/>
      <c r="L16" s="5"/>
      <c r="M16" s="37"/>
      <c r="N16" s="5"/>
    </row>
    <row r="17" spans="1:14" x14ac:dyDescent="0.3">
      <c r="I17" s="24"/>
      <c r="J17" s="5"/>
      <c r="K17" s="3"/>
      <c r="L17" s="5"/>
      <c r="M17" s="37"/>
      <c r="N17" s="5"/>
    </row>
    <row r="18" spans="1:14" x14ac:dyDescent="0.3">
      <c r="A18" t="s">
        <v>223</v>
      </c>
      <c r="D18" s="2">
        <f>D11</f>
        <v>7455.77</v>
      </c>
      <c r="F18" s="2"/>
      <c r="I18" s="24"/>
      <c r="J18" s="5"/>
      <c r="K18" s="3"/>
      <c r="L18" s="5"/>
      <c r="M18" s="37"/>
      <c r="N18" s="5"/>
    </row>
    <row r="19" spans="1:14" x14ac:dyDescent="0.3">
      <c r="A19" t="s">
        <v>209</v>
      </c>
      <c r="D19" s="2">
        <f>F11</f>
        <v>7455.77</v>
      </c>
      <c r="E19" s="55"/>
      <c r="I19" s="24"/>
      <c r="J19" s="5"/>
    </row>
    <row r="20" spans="1:14" x14ac:dyDescent="0.3">
      <c r="A20" s="3" t="s">
        <v>243</v>
      </c>
      <c r="B20" s="3"/>
      <c r="C20" s="3"/>
      <c r="D20" s="5">
        <v>0</v>
      </c>
      <c r="I20" s="24"/>
      <c r="J20" s="5"/>
      <c r="L20" s="2"/>
    </row>
    <row r="21" spans="1:14" x14ac:dyDescent="0.3">
      <c r="D21" s="7">
        <f>D18-D19-D20</f>
        <v>0</v>
      </c>
    </row>
    <row r="22" spans="1:14" x14ac:dyDescent="0.3">
      <c r="A22" s="3"/>
      <c r="D22" s="2"/>
      <c r="F22" s="2"/>
    </row>
    <row r="24" spans="1:14" x14ac:dyDescent="0.3">
      <c r="D24" s="2"/>
      <c r="F24" s="2"/>
    </row>
    <row r="26" spans="1:14" x14ac:dyDescent="0.3">
      <c r="D26" s="2"/>
      <c r="F26" s="2"/>
    </row>
    <row r="28" spans="1:14" x14ac:dyDescent="0.3">
      <c r="D28" s="39"/>
      <c r="F28" s="39"/>
    </row>
    <row r="32" spans="1:14" x14ac:dyDescent="0.3">
      <c r="G32" s="22"/>
    </row>
    <row r="39" spans="1:7" x14ac:dyDescent="0.3">
      <c r="A39" s="18"/>
      <c r="B39" s="18"/>
      <c r="C39" s="18"/>
      <c r="D39" s="18"/>
      <c r="E39" s="18"/>
      <c r="F39" s="18"/>
    </row>
    <row r="40" spans="1:7" x14ac:dyDescent="0.3">
      <c r="A40" s="18"/>
      <c r="B40" s="18"/>
      <c r="C40" s="18"/>
      <c r="D40" s="18"/>
      <c r="E40" s="18"/>
      <c r="F40" s="18"/>
    </row>
    <row r="41" spans="1:7" x14ac:dyDescent="0.3">
      <c r="A41" s="18"/>
      <c r="B41" s="18"/>
      <c r="C41" s="18"/>
      <c r="D41" s="18"/>
      <c r="E41" s="18"/>
      <c r="F41" s="18"/>
    </row>
    <row r="42" spans="1:7" x14ac:dyDescent="0.3">
      <c r="A42" s="18"/>
      <c r="B42" s="18"/>
      <c r="C42" s="18"/>
      <c r="D42" s="18"/>
      <c r="E42" s="18"/>
      <c r="F42" s="18"/>
    </row>
    <row r="43" spans="1:7" x14ac:dyDescent="0.3">
      <c r="A43" s="18"/>
      <c r="B43" s="18"/>
      <c r="C43" s="18"/>
      <c r="D43" s="18"/>
      <c r="E43" s="18"/>
      <c r="F43" s="18"/>
    </row>
    <row r="44" spans="1:7" x14ac:dyDescent="0.3">
      <c r="A44" s="18"/>
      <c r="B44" s="18"/>
      <c r="C44" s="18"/>
      <c r="D44" s="18"/>
      <c r="E44" s="18"/>
      <c r="F44" s="18"/>
    </row>
    <row r="45" spans="1:7" x14ac:dyDescent="0.3">
      <c r="A45" s="18"/>
      <c r="B45" s="18"/>
      <c r="C45" s="18"/>
      <c r="D45" s="18"/>
      <c r="E45" s="18"/>
      <c r="F45" s="18"/>
    </row>
    <row r="46" spans="1:7" x14ac:dyDescent="0.3">
      <c r="A46" s="18"/>
      <c r="B46" s="18"/>
      <c r="C46" s="18"/>
      <c r="D46" s="18"/>
      <c r="E46" s="18"/>
      <c r="F46" s="18"/>
    </row>
    <row r="47" spans="1:7" x14ac:dyDescent="0.3">
      <c r="A47" s="18"/>
      <c r="B47" s="18"/>
      <c r="C47" s="18"/>
      <c r="D47" s="18"/>
      <c r="E47" s="18"/>
      <c r="F47" s="18"/>
    </row>
    <row r="48" spans="1:7" x14ac:dyDescent="0.3">
      <c r="A48" s="18"/>
      <c r="B48" s="18"/>
      <c r="C48" s="18"/>
      <c r="D48" s="18"/>
      <c r="E48" s="18"/>
      <c r="F48" s="18"/>
      <c r="G48" s="2"/>
    </row>
    <row r="49" spans="1:6" x14ac:dyDescent="0.3">
      <c r="A49" s="3"/>
      <c r="B49" s="3"/>
      <c r="C49" s="3"/>
      <c r="D49" s="3"/>
      <c r="E49" s="3"/>
      <c r="F49" s="3"/>
    </row>
    <row r="50" spans="1:6" x14ac:dyDescent="0.3">
      <c r="A50" s="18"/>
      <c r="B50" s="18"/>
      <c r="C50" s="18"/>
      <c r="D50" s="18"/>
      <c r="E50" s="18"/>
      <c r="F50" s="18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DDB7-3F67-4FCF-8692-57AD35148B13}">
  <dimension ref="A1:Q37"/>
  <sheetViews>
    <sheetView workbookViewId="0"/>
  </sheetViews>
  <sheetFormatPr defaultRowHeight="14.4" x14ac:dyDescent="0.3"/>
  <cols>
    <col min="1" max="1" width="39.5546875" customWidth="1"/>
    <col min="5" max="5" width="9.5546875" bestFit="1" customWidth="1"/>
  </cols>
  <sheetData>
    <row r="1" spans="1:12" x14ac:dyDescent="0.3">
      <c r="B1" s="57" t="s">
        <v>186</v>
      </c>
      <c r="C1" s="57" t="s">
        <v>187</v>
      </c>
      <c r="D1" s="57" t="s">
        <v>188</v>
      </c>
      <c r="E1" s="57" t="s">
        <v>201</v>
      </c>
      <c r="F1" s="57" t="s">
        <v>226</v>
      </c>
      <c r="G1" s="57" t="s">
        <v>245</v>
      </c>
      <c r="H1" s="57" t="s">
        <v>249</v>
      </c>
      <c r="J1" s="57" t="s">
        <v>362</v>
      </c>
      <c r="K1" s="57"/>
      <c r="L1" s="22" t="s">
        <v>364</v>
      </c>
    </row>
    <row r="2" spans="1:12" x14ac:dyDescent="0.3">
      <c r="L2" s="22" t="s">
        <v>366</v>
      </c>
    </row>
    <row r="3" spans="1:12" x14ac:dyDescent="0.3">
      <c r="A3" t="s">
        <v>190</v>
      </c>
      <c r="B3" s="2">
        <v>0</v>
      </c>
      <c r="C3" s="2">
        <f t="shared" ref="C3:H3" si="0">B23</f>
        <v>2107</v>
      </c>
      <c r="D3" s="2">
        <f t="shared" si="0"/>
        <v>4782.2</v>
      </c>
      <c r="E3" s="2">
        <f t="shared" si="0"/>
        <v>6314.2000000000007</v>
      </c>
      <c r="F3" s="2">
        <f t="shared" si="0"/>
        <v>5514.2000000000007</v>
      </c>
      <c r="G3" s="2">
        <f t="shared" si="0"/>
        <v>5036.5800000000008</v>
      </c>
      <c r="H3" s="2">
        <f t="shared" si="0"/>
        <v>3707.940000000001</v>
      </c>
      <c r="J3" s="2">
        <f>H23</f>
        <v>2491.6400000000012</v>
      </c>
      <c r="K3" s="2"/>
    </row>
    <row r="5" spans="1:12" x14ac:dyDescent="0.3">
      <c r="A5" t="s">
        <v>158</v>
      </c>
      <c r="B5" s="2">
        <v>5000</v>
      </c>
      <c r="C5" s="2">
        <v>5000</v>
      </c>
      <c r="D5" s="2">
        <v>5000</v>
      </c>
      <c r="G5" s="2">
        <v>2200</v>
      </c>
      <c r="H5" s="2">
        <v>0</v>
      </c>
      <c r="J5" s="2">
        <v>5000</v>
      </c>
    </row>
    <row r="6" spans="1:12" x14ac:dyDescent="0.3">
      <c r="A6" t="s">
        <v>202</v>
      </c>
      <c r="B6" s="2"/>
      <c r="C6" s="2"/>
      <c r="D6" s="2"/>
      <c r="E6" s="2">
        <v>1200</v>
      </c>
      <c r="F6" s="2">
        <v>1200</v>
      </c>
    </row>
    <row r="7" spans="1:12" x14ac:dyDescent="0.3">
      <c r="A7" t="s">
        <v>204</v>
      </c>
      <c r="B7" s="2"/>
      <c r="C7" s="2"/>
      <c r="D7" s="2"/>
    </row>
    <row r="8" spans="1:12" x14ac:dyDescent="0.3">
      <c r="A8" t="s">
        <v>203</v>
      </c>
      <c r="B8" s="2"/>
      <c r="C8" s="2"/>
      <c r="D8" s="2"/>
    </row>
    <row r="9" spans="1:12" x14ac:dyDescent="0.3">
      <c r="A9" t="s">
        <v>238</v>
      </c>
      <c r="B9" s="2"/>
      <c r="C9" s="2"/>
      <c r="D9" s="2"/>
      <c r="F9" s="121">
        <v>1000</v>
      </c>
    </row>
    <row r="10" spans="1:12" x14ac:dyDescent="0.3">
      <c r="B10" s="7">
        <f>SUM(B5:B9)</f>
        <v>5000</v>
      </c>
      <c r="C10" s="7">
        <f t="shared" ref="C10:G10" si="1">SUM(C5:C9)</f>
        <v>5000</v>
      </c>
      <c r="D10" s="7">
        <f t="shared" si="1"/>
        <v>5000</v>
      </c>
      <c r="E10" s="7">
        <f t="shared" si="1"/>
        <v>1200</v>
      </c>
      <c r="F10" s="7">
        <f t="shared" si="1"/>
        <v>2200</v>
      </c>
      <c r="G10" s="7">
        <f t="shared" si="1"/>
        <v>2200</v>
      </c>
      <c r="H10" s="7">
        <f>SUM(H5:H9)</f>
        <v>0</v>
      </c>
      <c r="I10" s="2"/>
      <c r="J10" s="7">
        <f t="shared" ref="J10" si="2">SUM(J5:J9)</f>
        <v>5000</v>
      </c>
      <c r="K10" s="2"/>
    </row>
    <row r="11" spans="1:12" x14ac:dyDescent="0.3">
      <c r="B11" s="2"/>
      <c r="C11" s="2"/>
      <c r="D11" s="2"/>
    </row>
    <row r="12" spans="1:12" x14ac:dyDescent="0.3">
      <c r="A12" t="s">
        <v>159</v>
      </c>
      <c r="B12" s="2">
        <v>1000</v>
      </c>
      <c r="C12" s="2">
        <v>1000</v>
      </c>
      <c r="D12" s="2">
        <f>1000-332</f>
        <v>668</v>
      </c>
      <c r="E12" s="2"/>
    </row>
    <row r="13" spans="1:12" x14ac:dyDescent="0.3">
      <c r="A13" t="s">
        <v>189</v>
      </c>
      <c r="B13" s="2">
        <v>525</v>
      </c>
      <c r="C13" s="2">
        <v>324</v>
      </c>
      <c r="D13" s="2"/>
      <c r="E13" s="2"/>
    </row>
    <row r="14" spans="1:12" x14ac:dyDescent="0.3">
      <c r="A14" t="s">
        <v>87</v>
      </c>
      <c r="B14" s="2">
        <v>400</v>
      </c>
      <c r="C14" s="2"/>
      <c r="D14" s="2">
        <v>1100</v>
      </c>
      <c r="E14" s="2"/>
    </row>
    <row r="15" spans="1:12" x14ac:dyDescent="0.3">
      <c r="A15" t="s">
        <v>102</v>
      </c>
      <c r="B15" s="2">
        <v>968</v>
      </c>
      <c r="C15" s="2">
        <v>1000.8</v>
      </c>
      <c r="D15" s="2">
        <v>1200</v>
      </c>
      <c r="E15" s="2"/>
      <c r="G15" s="2">
        <v>1200</v>
      </c>
      <c r="H15" s="5">
        <v>316.3</v>
      </c>
      <c r="I15" s="22"/>
      <c r="J15" s="125">
        <v>2000</v>
      </c>
      <c r="K15" s="22" t="s">
        <v>365</v>
      </c>
    </row>
    <row r="16" spans="1:12" x14ac:dyDescent="0.3">
      <c r="A16" t="s">
        <v>363</v>
      </c>
      <c r="B16" s="2"/>
      <c r="C16" s="2"/>
      <c r="D16" s="2"/>
      <c r="E16" s="2"/>
      <c r="G16" s="2"/>
      <c r="H16" s="125">
        <v>900</v>
      </c>
      <c r="I16" s="22" t="s">
        <v>247</v>
      </c>
    </row>
    <row r="17" spans="1:17" x14ac:dyDescent="0.3">
      <c r="A17" t="s">
        <v>238</v>
      </c>
      <c r="B17" s="2"/>
      <c r="C17" s="2"/>
      <c r="D17" s="2"/>
      <c r="E17" s="2"/>
      <c r="F17" s="120">
        <v>677.62</v>
      </c>
      <c r="G17">
        <v>828.64</v>
      </c>
    </row>
    <row r="18" spans="1:17" x14ac:dyDescent="0.3">
      <c r="A18" t="s">
        <v>109</v>
      </c>
      <c r="B18" s="2"/>
      <c r="C18" s="2"/>
      <c r="D18" s="2">
        <v>500</v>
      </c>
      <c r="E18" s="2"/>
      <c r="G18" s="2">
        <v>1500</v>
      </c>
      <c r="H18" s="5"/>
      <c r="I18" s="22"/>
    </row>
    <row r="19" spans="1:17" x14ac:dyDescent="0.3">
      <c r="A19" t="s">
        <v>225</v>
      </c>
      <c r="B19" s="2"/>
      <c r="C19" s="2"/>
      <c r="D19" s="2"/>
      <c r="E19" s="2">
        <v>2000</v>
      </c>
      <c r="G19" s="2"/>
    </row>
    <row r="20" spans="1:17" x14ac:dyDescent="0.3">
      <c r="A20" t="s">
        <v>227</v>
      </c>
      <c r="B20" s="2"/>
      <c r="C20" s="2"/>
      <c r="D20" s="2"/>
      <c r="E20" s="2"/>
      <c r="F20" s="2">
        <v>2000</v>
      </c>
      <c r="G20" s="2"/>
    </row>
    <row r="21" spans="1:17" x14ac:dyDescent="0.3">
      <c r="B21" s="7">
        <f>SUM(B12:B20)</f>
        <v>2893</v>
      </c>
      <c r="C21" s="7">
        <f t="shared" ref="C21:G21" si="3">SUM(C12:C20)</f>
        <v>2324.8000000000002</v>
      </c>
      <c r="D21" s="7">
        <f t="shared" si="3"/>
        <v>3468</v>
      </c>
      <c r="E21" s="7">
        <f t="shared" si="3"/>
        <v>2000</v>
      </c>
      <c r="F21" s="7">
        <f t="shared" si="3"/>
        <v>2677.62</v>
      </c>
      <c r="G21" s="7">
        <f t="shared" si="3"/>
        <v>3528.64</v>
      </c>
      <c r="H21" s="7">
        <f>SUM(H12:H20)</f>
        <v>1216.3</v>
      </c>
      <c r="I21" s="2"/>
      <c r="J21" s="7">
        <f t="shared" ref="J21" si="4">SUM(J12:J20)</f>
        <v>2000</v>
      </c>
      <c r="K21" s="2"/>
      <c r="Q21" s="2"/>
    </row>
    <row r="22" spans="1:17" x14ac:dyDescent="0.3">
      <c r="B22" s="2"/>
      <c r="C22" s="2"/>
      <c r="D22" s="2"/>
    </row>
    <row r="23" spans="1:17" x14ac:dyDescent="0.3">
      <c r="A23" t="s">
        <v>191</v>
      </c>
      <c r="B23" s="2">
        <f>B3+B5-B21</f>
        <v>2107</v>
      </c>
      <c r="C23" s="2">
        <f>C3+C5-C21</f>
        <v>4782.2</v>
      </c>
      <c r="D23" s="2">
        <f>D3+D5-D21</f>
        <v>6314.2000000000007</v>
      </c>
      <c r="E23" s="2">
        <f>E3+E10-E21</f>
        <v>5514.2000000000007</v>
      </c>
      <c r="F23" s="2">
        <f>F3+F10-F21</f>
        <v>5036.5800000000008</v>
      </c>
      <c r="G23" s="2">
        <f>G3+G10-G21</f>
        <v>3707.940000000001</v>
      </c>
      <c r="H23" s="2">
        <f>H3+H10-H21</f>
        <v>2491.6400000000012</v>
      </c>
      <c r="J23" s="2">
        <f>J3+J10-J21</f>
        <v>5491.6400000000012</v>
      </c>
      <c r="K23" s="2"/>
    </row>
    <row r="24" spans="1:17" x14ac:dyDescent="0.3">
      <c r="B24" s="2"/>
      <c r="C24" s="2"/>
      <c r="D24" s="2"/>
    </row>
    <row r="25" spans="1:17" x14ac:dyDescent="0.3">
      <c r="B25" s="2"/>
      <c r="C25" s="2"/>
      <c r="D25" s="2"/>
    </row>
    <row r="26" spans="1:17" x14ac:dyDescent="0.3">
      <c r="B26" s="2"/>
      <c r="C26" s="2"/>
      <c r="D26" s="2"/>
    </row>
    <row r="27" spans="1:17" x14ac:dyDescent="0.3">
      <c r="B27" s="2"/>
      <c r="C27" s="2"/>
      <c r="D27" s="2"/>
    </row>
    <row r="28" spans="1:17" x14ac:dyDescent="0.3">
      <c r="B28" s="2"/>
      <c r="C28" s="2"/>
      <c r="D28" s="2"/>
    </row>
    <row r="29" spans="1:17" x14ac:dyDescent="0.3">
      <c r="B29" s="2"/>
      <c r="C29" s="2"/>
      <c r="D29" s="2"/>
    </row>
    <row r="30" spans="1:17" x14ac:dyDescent="0.3">
      <c r="B30" s="2"/>
      <c r="C30" s="2"/>
      <c r="D30" s="2"/>
    </row>
    <row r="31" spans="1:17" x14ac:dyDescent="0.3">
      <c r="B31" s="2"/>
      <c r="C31" s="2"/>
      <c r="D31" s="2"/>
    </row>
    <row r="32" spans="1:17" x14ac:dyDescent="0.3">
      <c r="B32" s="2"/>
      <c r="C32" s="2"/>
      <c r="D32" s="2"/>
    </row>
    <row r="33" spans="2:4" x14ac:dyDescent="0.3">
      <c r="B33" s="2"/>
      <c r="C33" s="2"/>
      <c r="D33" s="2"/>
    </row>
    <row r="34" spans="2:4" x14ac:dyDescent="0.3">
      <c r="B34" s="2"/>
      <c r="C34" s="2"/>
      <c r="D34" s="2"/>
    </row>
    <row r="35" spans="2:4" x14ac:dyDescent="0.3">
      <c r="B35" s="2"/>
      <c r="C35" s="2"/>
      <c r="D35" s="2"/>
    </row>
    <row r="36" spans="2:4" x14ac:dyDescent="0.3">
      <c r="B36" s="2"/>
      <c r="C36" s="2"/>
      <c r="D36" s="2"/>
    </row>
    <row r="37" spans="2:4" x14ac:dyDescent="0.3">
      <c r="B37" s="2"/>
      <c r="C37" s="2"/>
      <c r="D37" s="2"/>
    </row>
  </sheetData>
  <phoneticPr fontId="4" type="noConversion"/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E468-E861-4745-9830-0DAACA1FB827}">
  <dimension ref="A1:AN52"/>
  <sheetViews>
    <sheetView workbookViewId="0">
      <selection activeCell="F1" sqref="F1"/>
    </sheetView>
  </sheetViews>
  <sheetFormatPr defaultColWidth="8.88671875" defaultRowHeight="14.4" x14ac:dyDescent="0.3"/>
  <cols>
    <col min="1" max="1" width="20.88671875" style="3" customWidth="1"/>
    <col min="2" max="5" width="8.88671875" style="3"/>
    <col min="6" max="6" width="3.6640625" style="3" customWidth="1"/>
    <col min="7" max="10" width="8.88671875" style="3"/>
    <col min="11" max="11" width="17.6640625" style="3" customWidth="1"/>
    <col min="12" max="16384" width="8.88671875" style="3"/>
  </cols>
  <sheetData>
    <row r="1" spans="1:40" x14ac:dyDescent="0.3">
      <c r="A1" s="3" t="s">
        <v>210</v>
      </c>
      <c r="B1" s="3" t="s">
        <v>213</v>
      </c>
      <c r="G1" s="22"/>
      <c r="K1" s="24">
        <v>13</v>
      </c>
      <c r="L1" s="5">
        <v>1200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>
        <v>1650</v>
      </c>
    </row>
    <row r="2" spans="1:40" x14ac:dyDescent="0.3">
      <c r="K2" s="24">
        <v>17</v>
      </c>
      <c r="L2" s="5">
        <v>1330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>
        <v>1300</v>
      </c>
    </row>
    <row r="3" spans="1:40" x14ac:dyDescent="0.3">
      <c r="A3" s="3" t="s">
        <v>211</v>
      </c>
      <c r="B3" s="3" t="s">
        <v>214</v>
      </c>
      <c r="K3" s="24">
        <v>28</v>
      </c>
      <c r="L3" s="5">
        <v>1360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>
        <v>144</v>
      </c>
    </row>
    <row r="4" spans="1:40" x14ac:dyDescent="0.3">
      <c r="K4" s="24">
        <v>35</v>
      </c>
      <c r="L4" s="5">
        <v>1410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>
        <v>380</v>
      </c>
    </row>
    <row r="5" spans="1:40" x14ac:dyDescent="0.3">
      <c r="A5" s="3" t="s">
        <v>212</v>
      </c>
      <c r="B5" s="3" t="s">
        <v>215</v>
      </c>
      <c r="K5" s="24">
        <v>39</v>
      </c>
      <c r="L5" s="5">
        <v>1410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>
        <v>144</v>
      </c>
    </row>
    <row r="6" spans="1:40" x14ac:dyDescent="0.3">
      <c r="K6" s="24">
        <v>44</v>
      </c>
      <c r="L6" s="5">
        <v>300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>
        <v>898</v>
      </c>
    </row>
    <row r="7" spans="1:40" x14ac:dyDescent="0.3">
      <c r="A7" s="3" t="s">
        <v>216</v>
      </c>
      <c r="B7" s="3" t="s">
        <v>195</v>
      </c>
      <c r="K7" s="24">
        <v>48</v>
      </c>
      <c r="L7" s="5">
        <v>1440</v>
      </c>
    </row>
    <row r="8" spans="1:40" x14ac:dyDescent="0.3">
      <c r="D8" s="180" t="s">
        <v>217</v>
      </c>
      <c r="E8" s="180"/>
      <c r="G8" s="180" t="s">
        <v>217</v>
      </c>
      <c r="H8" s="180"/>
      <c r="K8" s="24">
        <v>53</v>
      </c>
      <c r="L8" s="5">
        <v>1280</v>
      </c>
    </row>
    <row r="9" spans="1:40" x14ac:dyDescent="0.3">
      <c r="A9" s="11" t="s">
        <v>12</v>
      </c>
      <c r="C9" s="12" t="s">
        <v>158</v>
      </c>
      <c r="D9" s="38" t="s">
        <v>218</v>
      </c>
      <c r="E9" s="38" t="s">
        <v>219</v>
      </c>
      <c r="G9" s="12" t="s">
        <v>158</v>
      </c>
      <c r="H9" s="38" t="s">
        <v>219</v>
      </c>
      <c r="K9" s="24">
        <v>54</v>
      </c>
      <c r="L9" s="5">
        <v>200</v>
      </c>
    </row>
    <row r="10" spans="1:40" x14ac:dyDescent="0.3">
      <c r="A10" s="3" t="s">
        <v>113</v>
      </c>
      <c r="B10" s="3" t="s">
        <v>43</v>
      </c>
      <c r="C10" s="3">
        <v>12000</v>
      </c>
      <c r="D10" s="3">
        <v>12000</v>
      </c>
      <c r="G10" s="123">
        <v>12250</v>
      </c>
      <c r="K10" s="24" t="s">
        <v>129</v>
      </c>
      <c r="L10" s="73">
        <f>SUM(L1:L9)</f>
        <v>9930</v>
      </c>
    </row>
    <row r="11" spans="1:40" x14ac:dyDescent="0.3">
      <c r="A11" s="3" t="s">
        <v>114</v>
      </c>
      <c r="B11" s="3" t="s">
        <v>45</v>
      </c>
      <c r="C11" s="3">
        <v>750</v>
      </c>
      <c r="D11" s="3">
        <v>750</v>
      </c>
      <c r="G11" s="123">
        <v>750</v>
      </c>
      <c r="L11" s="5"/>
    </row>
    <row r="12" spans="1:40" x14ac:dyDescent="0.3">
      <c r="A12" s="3" t="s">
        <v>115</v>
      </c>
      <c r="B12" s="3" t="s">
        <v>46</v>
      </c>
      <c r="C12" s="3">
        <v>1200</v>
      </c>
      <c r="D12" s="3">
        <v>1200</v>
      </c>
      <c r="G12" s="123">
        <v>500</v>
      </c>
    </row>
    <row r="13" spans="1:40" x14ac:dyDescent="0.3">
      <c r="A13" s="3" t="s">
        <v>116</v>
      </c>
      <c r="B13" s="3" t="s">
        <v>47</v>
      </c>
      <c r="C13" s="3">
        <v>50</v>
      </c>
      <c r="D13" s="3">
        <v>50</v>
      </c>
      <c r="G13" s="123"/>
      <c r="K13" s="24">
        <v>14</v>
      </c>
      <c r="L13" s="5">
        <v>1650</v>
      </c>
    </row>
    <row r="14" spans="1:40" x14ac:dyDescent="0.3">
      <c r="A14" s="3" t="s">
        <v>117</v>
      </c>
      <c r="B14" s="3" t="s">
        <v>48</v>
      </c>
      <c r="C14" s="3">
        <v>50</v>
      </c>
      <c r="D14" s="3">
        <v>50</v>
      </c>
      <c r="G14" s="123">
        <v>50</v>
      </c>
      <c r="K14" s="24">
        <v>18</v>
      </c>
      <c r="L14" s="5">
        <v>1300</v>
      </c>
    </row>
    <row r="15" spans="1:40" x14ac:dyDescent="0.3">
      <c r="A15" s="3" t="s">
        <v>61</v>
      </c>
      <c r="B15" s="3" t="s">
        <v>49</v>
      </c>
      <c r="C15" s="3">
        <v>1000</v>
      </c>
      <c r="D15" s="3">
        <v>1000</v>
      </c>
      <c r="G15" s="123">
        <v>500</v>
      </c>
      <c r="K15" s="24">
        <v>25</v>
      </c>
      <c r="L15" s="5">
        <v>144</v>
      </c>
    </row>
    <row r="16" spans="1:40" x14ac:dyDescent="0.3">
      <c r="A16" s="3" t="s">
        <v>5</v>
      </c>
      <c r="B16" s="3" t="s">
        <v>50</v>
      </c>
      <c r="C16" s="3">
        <v>1900</v>
      </c>
      <c r="D16" s="3">
        <v>1900</v>
      </c>
      <c r="G16" s="123">
        <v>2576</v>
      </c>
      <c r="K16" s="24">
        <v>40</v>
      </c>
      <c r="L16" s="5">
        <v>380</v>
      </c>
    </row>
    <row r="17" spans="1:12" x14ac:dyDescent="0.3">
      <c r="A17" s="3" t="s">
        <v>118</v>
      </c>
      <c r="B17" s="3" t="s">
        <v>51</v>
      </c>
      <c r="C17" s="3">
        <v>20</v>
      </c>
      <c r="D17" s="3">
        <v>20</v>
      </c>
      <c r="G17" s="123">
        <v>150</v>
      </c>
      <c r="K17" s="24">
        <v>41</v>
      </c>
      <c r="L17" s="5">
        <v>144</v>
      </c>
    </row>
    <row r="18" spans="1:12" x14ac:dyDescent="0.3">
      <c r="A18" s="3" t="s">
        <v>119</v>
      </c>
      <c r="B18" s="3" t="s">
        <v>52</v>
      </c>
      <c r="C18" s="3">
        <v>2050</v>
      </c>
      <c r="D18" s="3">
        <v>2050</v>
      </c>
      <c r="G18" s="123">
        <v>2050</v>
      </c>
      <c r="K18" s="24">
        <v>50</v>
      </c>
      <c r="L18" s="5">
        <v>898</v>
      </c>
    </row>
    <row r="19" spans="1:12" x14ac:dyDescent="0.3">
      <c r="A19" s="3" t="s">
        <v>120</v>
      </c>
      <c r="B19" s="3" t="s">
        <v>53</v>
      </c>
      <c r="C19" s="3">
        <v>50</v>
      </c>
      <c r="D19" s="3">
        <v>50</v>
      </c>
      <c r="G19" s="123">
        <v>50</v>
      </c>
      <c r="K19" s="24" t="s">
        <v>160</v>
      </c>
      <c r="L19" s="73">
        <f>SUM(L13:L18)</f>
        <v>4516</v>
      </c>
    </row>
    <row r="20" spans="1:12" x14ac:dyDescent="0.3">
      <c r="A20" s="3" t="s">
        <v>121</v>
      </c>
      <c r="B20" s="3" t="s">
        <v>54</v>
      </c>
      <c r="C20" s="3">
        <v>1000</v>
      </c>
      <c r="D20" s="3">
        <v>1000</v>
      </c>
      <c r="G20" s="151">
        <v>22.5</v>
      </c>
    </row>
    <row r="21" spans="1:12" x14ac:dyDescent="0.3">
      <c r="A21" s="3" t="s">
        <v>67</v>
      </c>
      <c r="B21" s="3" t="s">
        <v>55</v>
      </c>
      <c r="C21" s="3">
        <v>100</v>
      </c>
      <c r="D21" s="3">
        <v>100</v>
      </c>
      <c r="G21" s="123">
        <v>100</v>
      </c>
      <c r="L21" s="5"/>
    </row>
    <row r="22" spans="1:12" x14ac:dyDescent="0.3">
      <c r="A22" s="3" t="s">
        <v>17</v>
      </c>
      <c r="B22" s="3" t="s">
        <v>56</v>
      </c>
      <c r="C22" s="3">
        <v>0</v>
      </c>
      <c r="D22" s="3">
        <v>0</v>
      </c>
      <c r="G22" s="123"/>
      <c r="K22" s="24" t="s">
        <v>382</v>
      </c>
      <c r="L22" s="73">
        <v>2900.86</v>
      </c>
    </row>
    <row r="23" spans="1:12" x14ac:dyDescent="0.3">
      <c r="A23" s="3" t="s">
        <v>68</v>
      </c>
      <c r="B23" s="3" t="s">
        <v>57</v>
      </c>
      <c r="C23" s="3">
        <v>0</v>
      </c>
      <c r="D23" s="3">
        <v>0</v>
      </c>
      <c r="G23" s="123">
        <v>2450</v>
      </c>
    </row>
    <row r="24" spans="1:12" x14ac:dyDescent="0.3">
      <c r="A24" s="3" t="s">
        <v>85</v>
      </c>
      <c r="B24" s="3" t="s">
        <v>80</v>
      </c>
      <c r="C24" s="3">
        <v>900</v>
      </c>
      <c r="D24" s="3">
        <v>900</v>
      </c>
      <c r="G24" s="123">
        <v>920</v>
      </c>
    </row>
    <row r="25" spans="1:12" x14ac:dyDescent="0.3">
      <c r="A25" s="3" t="s">
        <v>86</v>
      </c>
      <c r="B25" s="3" t="s">
        <v>81</v>
      </c>
      <c r="C25" s="3">
        <v>40</v>
      </c>
      <c r="D25" s="3">
        <v>40</v>
      </c>
      <c r="G25" s="123">
        <v>40</v>
      </c>
      <c r="K25" s="24">
        <v>30</v>
      </c>
      <c r="L25" s="5">
        <v>1541.8</v>
      </c>
    </row>
    <row r="26" spans="1:12" x14ac:dyDescent="0.3">
      <c r="A26" s="3" t="s">
        <v>87</v>
      </c>
      <c r="B26" s="3" t="s">
        <v>82</v>
      </c>
      <c r="C26" s="3">
        <v>1100</v>
      </c>
      <c r="D26" s="3">
        <v>1100</v>
      </c>
      <c r="G26" s="123"/>
      <c r="K26" s="24">
        <v>56</v>
      </c>
      <c r="L26" s="5">
        <v>275</v>
      </c>
    </row>
    <row r="27" spans="1:12" x14ac:dyDescent="0.3">
      <c r="A27" s="3" t="s">
        <v>88</v>
      </c>
      <c r="B27" s="3" t="s">
        <v>83</v>
      </c>
      <c r="C27" s="3">
        <v>20</v>
      </c>
      <c r="D27" s="3">
        <v>20</v>
      </c>
      <c r="G27" s="123">
        <v>30</v>
      </c>
      <c r="K27" s="24" t="s">
        <v>133</v>
      </c>
      <c r="L27" s="73">
        <f>SUM(L25:L26)</f>
        <v>1816.8</v>
      </c>
    </row>
    <row r="28" spans="1:12" x14ac:dyDescent="0.3">
      <c r="A28" s="3" t="s">
        <v>89</v>
      </c>
      <c r="B28" s="3" t="s">
        <v>84</v>
      </c>
      <c r="C28" s="3">
        <v>40</v>
      </c>
      <c r="D28" s="3">
        <v>40</v>
      </c>
      <c r="G28" s="123">
        <v>35</v>
      </c>
    </row>
    <row r="29" spans="1:12" x14ac:dyDescent="0.3">
      <c r="A29" s="3" t="s">
        <v>128</v>
      </c>
      <c r="B29" s="3" t="s">
        <v>90</v>
      </c>
      <c r="C29" s="3">
        <v>100</v>
      </c>
      <c r="D29" s="3">
        <v>100</v>
      </c>
      <c r="G29" s="123">
        <v>150</v>
      </c>
    </row>
    <row r="30" spans="1:12" x14ac:dyDescent="0.3">
      <c r="A30" s="3" t="s">
        <v>129</v>
      </c>
      <c r="B30" s="3" t="s">
        <v>91</v>
      </c>
      <c r="C30" s="3">
        <v>7500</v>
      </c>
      <c r="E30" s="3">
        <v>7500</v>
      </c>
      <c r="G30" s="123">
        <v>10000</v>
      </c>
      <c r="H30" s="3">
        <v>10000</v>
      </c>
      <c r="K30" s="24">
        <v>8</v>
      </c>
      <c r="L30" s="5">
        <v>100</v>
      </c>
    </row>
    <row r="31" spans="1:12" x14ac:dyDescent="0.3">
      <c r="A31" s="3" t="s">
        <v>130</v>
      </c>
      <c r="B31" s="3" t="s">
        <v>92</v>
      </c>
      <c r="C31" s="3">
        <v>5000</v>
      </c>
      <c r="D31" s="3">
        <v>5000</v>
      </c>
      <c r="G31" s="123"/>
      <c r="K31" s="24">
        <v>42</v>
      </c>
      <c r="L31" s="5">
        <v>234</v>
      </c>
    </row>
    <row r="32" spans="1:12" x14ac:dyDescent="0.3">
      <c r="A32" s="3" t="s">
        <v>152</v>
      </c>
      <c r="B32" s="3" t="s">
        <v>93</v>
      </c>
      <c r="C32" s="3">
        <v>2000</v>
      </c>
      <c r="D32" s="3">
        <v>2000</v>
      </c>
      <c r="G32" s="123"/>
      <c r="K32" s="24" t="s">
        <v>383</v>
      </c>
      <c r="L32" s="73">
        <f>SUM(L30:L31)</f>
        <v>334</v>
      </c>
    </row>
    <row r="33" spans="1:12" x14ac:dyDescent="0.3">
      <c r="A33" s="3" t="s">
        <v>102</v>
      </c>
      <c r="B33" s="3" t="s">
        <v>94</v>
      </c>
      <c r="C33" s="3">
        <v>1200</v>
      </c>
      <c r="D33" s="3">
        <v>1200</v>
      </c>
      <c r="G33" s="123"/>
    </row>
    <row r="34" spans="1:12" x14ac:dyDescent="0.3">
      <c r="A34" s="3" t="s">
        <v>131</v>
      </c>
      <c r="B34" s="3" t="s">
        <v>95</v>
      </c>
      <c r="C34" s="3">
        <v>2000</v>
      </c>
      <c r="E34" s="3">
        <v>2000</v>
      </c>
      <c r="G34" s="123">
        <v>3000</v>
      </c>
      <c r="H34" s="3">
        <v>3000</v>
      </c>
    </row>
    <row r="35" spans="1:12" x14ac:dyDescent="0.3">
      <c r="A35" s="3" t="s">
        <v>132</v>
      </c>
      <c r="B35" s="3" t="s">
        <v>96</v>
      </c>
      <c r="C35" s="3">
        <v>5000</v>
      </c>
      <c r="E35" s="3">
        <v>5000</v>
      </c>
      <c r="G35" s="123">
        <v>3000</v>
      </c>
      <c r="H35" s="3">
        <v>3000</v>
      </c>
      <c r="K35" s="24" t="s">
        <v>384</v>
      </c>
      <c r="L35" s="73">
        <v>300</v>
      </c>
    </row>
    <row r="36" spans="1:12" x14ac:dyDescent="0.3">
      <c r="A36" s="3" t="s">
        <v>133</v>
      </c>
      <c r="B36" s="3" t="s">
        <v>97</v>
      </c>
      <c r="C36" s="3">
        <v>0</v>
      </c>
      <c r="D36" s="3">
        <v>0</v>
      </c>
      <c r="G36" s="123">
        <v>500</v>
      </c>
    </row>
    <row r="37" spans="1:12" ht="15" thickBot="1" x14ac:dyDescent="0.35">
      <c r="A37" s="3" t="s">
        <v>134</v>
      </c>
      <c r="B37" s="3" t="s">
        <v>98</v>
      </c>
      <c r="C37" s="3">
        <v>5000</v>
      </c>
      <c r="E37" s="3">
        <v>5000</v>
      </c>
      <c r="G37" s="123">
        <v>5000</v>
      </c>
      <c r="H37" s="3">
        <v>5000</v>
      </c>
      <c r="L37" s="71">
        <f>L10+L19+L22+L27+L32+L35</f>
        <v>19797.66</v>
      </c>
    </row>
    <row r="38" spans="1:12" x14ac:dyDescent="0.3">
      <c r="A38" s="3" t="s">
        <v>75</v>
      </c>
      <c r="B38" s="3" t="s">
        <v>69</v>
      </c>
      <c r="C38" s="3">
        <v>0</v>
      </c>
      <c r="D38" s="3">
        <v>0</v>
      </c>
      <c r="G38" s="123"/>
    </row>
    <row r="39" spans="1:12" x14ac:dyDescent="0.3">
      <c r="A39" s="3" t="s">
        <v>76</v>
      </c>
      <c r="B39" s="3" t="s">
        <v>70</v>
      </c>
      <c r="C39" s="3">
        <v>0</v>
      </c>
      <c r="D39" s="3">
        <v>0</v>
      </c>
      <c r="G39" s="123"/>
    </row>
    <row r="40" spans="1:12" x14ac:dyDescent="0.3">
      <c r="A40" s="3" t="s">
        <v>122</v>
      </c>
      <c r="B40" s="3" t="s">
        <v>71</v>
      </c>
      <c r="C40" s="3">
        <v>250</v>
      </c>
      <c r="D40" s="3">
        <v>250</v>
      </c>
      <c r="G40" s="123"/>
    </row>
    <row r="41" spans="1:12" x14ac:dyDescent="0.3">
      <c r="A41" s="3" t="s">
        <v>123</v>
      </c>
      <c r="B41" s="3" t="s">
        <v>72</v>
      </c>
      <c r="C41" s="3">
        <v>100</v>
      </c>
      <c r="D41" s="3">
        <v>100</v>
      </c>
      <c r="G41" s="123"/>
    </row>
    <row r="42" spans="1:12" x14ac:dyDescent="0.3">
      <c r="A42" s="3" t="s">
        <v>124</v>
      </c>
      <c r="B42" s="3" t="s">
        <v>73</v>
      </c>
      <c r="C42" s="3">
        <v>600</v>
      </c>
      <c r="E42" s="3">
        <v>600</v>
      </c>
      <c r="G42" s="123"/>
    </row>
    <row r="43" spans="1:12" x14ac:dyDescent="0.3">
      <c r="A43" s="3" t="s">
        <v>125</v>
      </c>
      <c r="B43" s="3" t="s">
        <v>74</v>
      </c>
      <c r="C43" s="3">
        <v>100</v>
      </c>
      <c r="D43" s="3">
        <v>100</v>
      </c>
      <c r="G43" s="123"/>
    </row>
    <row r="44" spans="1:12" x14ac:dyDescent="0.3">
      <c r="A44" s="3" t="s">
        <v>196</v>
      </c>
      <c r="B44" s="3" t="s">
        <v>108</v>
      </c>
      <c r="C44" s="3">
        <v>500</v>
      </c>
      <c r="D44" s="3">
        <v>500</v>
      </c>
      <c r="G44" s="123"/>
    </row>
    <row r="45" spans="1:12" x14ac:dyDescent="0.3">
      <c r="A45" s="3" t="s">
        <v>126</v>
      </c>
      <c r="B45" s="3" t="s">
        <v>110</v>
      </c>
      <c r="C45" s="3">
        <v>1200</v>
      </c>
      <c r="D45" s="3">
        <v>1200</v>
      </c>
      <c r="G45" s="123">
        <v>2200</v>
      </c>
    </row>
    <row r="46" spans="1:12" x14ac:dyDescent="0.3">
      <c r="A46" s="3" t="s">
        <v>23</v>
      </c>
      <c r="B46" s="3" t="s">
        <v>111</v>
      </c>
      <c r="C46" s="3">
        <v>0</v>
      </c>
      <c r="G46" s="123">
        <v>5000</v>
      </c>
    </row>
    <row r="47" spans="1:12" x14ac:dyDescent="0.3">
      <c r="A47" s="3" t="s">
        <v>35</v>
      </c>
    </row>
    <row r="48" spans="1:12" x14ac:dyDescent="0.3">
      <c r="A48" s="3" t="s">
        <v>112</v>
      </c>
    </row>
    <row r="49" spans="1:8" x14ac:dyDescent="0.3">
      <c r="A49" s="3" t="s">
        <v>27</v>
      </c>
    </row>
    <row r="50" spans="1:8" x14ac:dyDescent="0.3">
      <c r="A50" s="3" t="s">
        <v>127</v>
      </c>
      <c r="G50" s="123">
        <v>3500</v>
      </c>
    </row>
    <row r="51" spans="1:8" x14ac:dyDescent="0.3">
      <c r="A51" s="11" t="s">
        <v>13</v>
      </c>
      <c r="C51" s="152">
        <f>SUM(C10:C50)</f>
        <v>52820</v>
      </c>
      <c r="D51" s="152">
        <f t="shared" ref="D51:E51" si="0">SUM(D10:D50)</f>
        <v>32720</v>
      </c>
      <c r="E51" s="152">
        <f t="shared" si="0"/>
        <v>20100</v>
      </c>
      <c r="F51" s="152"/>
      <c r="G51" s="153">
        <f>SUM(G10:G50)</f>
        <v>54823.5</v>
      </c>
      <c r="H51" s="152">
        <f>SUM(H10:H50)</f>
        <v>21000</v>
      </c>
    </row>
    <row r="52" spans="1:8" x14ac:dyDescent="0.3">
      <c r="F52" s="26"/>
    </row>
  </sheetData>
  <mergeCells count="2">
    <mergeCell ref="D8:E8"/>
    <mergeCell ref="G8:H8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259B-AC06-488A-BFF7-E934D8C6A764}">
  <dimension ref="A1:Q25"/>
  <sheetViews>
    <sheetView workbookViewId="0">
      <selection activeCell="R1" sqref="R1"/>
    </sheetView>
  </sheetViews>
  <sheetFormatPr defaultRowHeight="14.4" x14ac:dyDescent="0.3"/>
  <sheetData>
    <row r="1" spans="1:16" x14ac:dyDescent="0.3">
      <c r="A1" s="139" t="s">
        <v>327</v>
      </c>
      <c r="B1" s="139">
        <v>12200</v>
      </c>
      <c r="C1" s="139" t="s">
        <v>328</v>
      </c>
      <c r="J1" s="139" t="s">
        <v>327</v>
      </c>
      <c r="K1" s="139">
        <v>12200</v>
      </c>
      <c r="L1" s="139" t="s">
        <v>328</v>
      </c>
    </row>
    <row r="3" spans="1:16" x14ac:dyDescent="0.3">
      <c r="A3" s="1" t="s">
        <v>135</v>
      </c>
      <c r="B3" t="s">
        <v>329</v>
      </c>
      <c r="C3" t="s">
        <v>9</v>
      </c>
      <c r="D3" s="140" t="s">
        <v>330</v>
      </c>
      <c r="E3" t="s">
        <v>331</v>
      </c>
      <c r="F3" t="s">
        <v>332</v>
      </c>
      <c r="J3" s="1" t="s">
        <v>135</v>
      </c>
      <c r="K3" t="s">
        <v>329</v>
      </c>
      <c r="L3" t="s">
        <v>9</v>
      </c>
      <c r="M3" s="140" t="s">
        <v>330</v>
      </c>
      <c r="N3" t="s">
        <v>331</v>
      </c>
      <c r="O3" t="s">
        <v>332</v>
      </c>
    </row>
    <row r="4" spans="1:16" x14ac:dyDescent="0.3">
      <c r="A4" s="35">
        <v>44927</v>
      </c>
      <c r="B4" s="90" t="s">
        <v>237</v>
      </c>
      <c r="C4" s="90" t="s">
        <v>237</v>
      </c>
      <c r="D4" s="140"/>
      <c r="E4" s="90" t="s">
        <v>237</v>
      </c>
      <c r="F4" s="90" t="s">
        <v>237</v>
      </c>
      <c r="J4" s="159">
        <v>45292</v>
      </c>
      <c r="K4" s="160"/>
      <c r="L4" s="160"/>
      <c r="M4" s="161"/>
      <c r="N4" s="160"/>
      <c r="O4" s="162"/>
      <c r="P4" s="163">
        <f t="shared" ref="P4:P6" si="0">SUM(M4:O4)</f>
        <v>0</v>
      </c>
    </row>
    <row r="5" spans="1:16" x14ac:dyDescent="0.3">
      <c r="A5" s="35">
        <v>44958</v>
      </c>
      <c r="B5" s="90" t="s">
        <v>237</v>
      </c>
      <c r="C5" s="90" t="s">
        <v>237</v>
      </c>
      <c r="D5" s="140"/>
      <c r="E5" s="90" t="s">
        <v>237</v>
      </c>
      <c r="F5" s="90" t="s">
        <v>237</v>
      </c>
      <c r="J5" s="164">
        <v>45323</v>
      </c>
      <c r="K5" s="165">
        <v>18941</v>
      </c>
      <c r="L5" s="165"/>
      <c r="M5" s="166">
        <v>2600</v>
      </c>
      <c r="N5" s="165"/>
      <c r="O5" s="91"/>
      <c r="P5" s="167">
        <f t="shared" si="0"/>
        <v>2600</v>
      </c>
    </row>
    <row r="6" spans="1:16" x14ac:dyDescent="0.3">
      <c r="A6" s="35">
        <v>44986</v>
      </c>
      <c r="B6" s="90" t="s">
        <v>237</v>
      </c>
      <c r="C6" s="90" t="s">
        <v>237</v>
      </c>
      <c r="D6" s="140"/>
      <c r="E6" s="90" t="s">
        <v>237</v>
      </c>
      <c r="F6" s="90" t="s">
        <v>237</v>
      </c>
      <c r="J6" s="35">
        <v>45352</v>
      </c>
      <c r="K6" s="90"/>
      <c r="L6" s="90"/>
      <c r="M6" s="140"/>
      <c r="P6">
        <f t="shared" si="0"/>
        <v>0</v>
      </c>
    </row>
    <row r="7" spans="1:16" x14ac:dyDescent="0.3">
      <c r="A7" s="35">
        <v>45017</v>
      </c>
      <c r="B7">
        <v>18323</v>
      </c>
      <c r="C7">
        <v>13</v>
      </c>
      <c r="D7" s="140">
        <v>1200</v>
      </c>
      <c r="E7" s="90" t="s">
        <v>237</v>
      </c>
      <c r="F7" s="90" t="s">
        <v>237</v>
      </c>
      <c r="G7">
        <f>SUM(D7:F7)</f>
        <v>1200</v>
      </c>
      <c r="J7" s="35">
        <v>45383</v>
      </c>
      <c r="M7" s="140"/>
      <c r="P7">
        <f>SUM(M7:O7)</f>
        <v>0</v>
      </c>
    </row>
    <row r="8" spans="1:16" x14ac:dyDescent="0.3">
      <c r="A8" s="35">
        <v>45047</v>
      </c>
      <c r="B8">
        <v>18384</v>
      </c>
      <c r="C8">
        <v>17</v>
      </c>
      <c r="D8" s="140">
        <v>1200</v>
      </c>
      <c r="E8">
        <v>80</v>
      </c>
      <c r="F8">
        <v>50</v>
      </c>
      <c r="G8">
        <f t="shared" ref="G8:G15" si="1">SUM(D8:F8)</f>
        <v>1330</v>
      </c>
      <c r="J8" s="35">
        <v>45413</v>
      </c>
      <c r="M8" s="140"/>
      <c r="P8">
        <f t="shared" ref="P8:P15" si="2">SUM(M8:O8)</f>
        <v>0</v>
      </c>
    </row>
    <row r="9" spans="1:16" x14ac:dyDescent="0.3">
      <c r="A9" s="35">
        <v>45078</v>
      </c>
      <c r="B9">
        <v>18434</v>
      </c>
      <c r="C9">
        <v>28</v>
      </c>
      <c r="D9" s="140">
        <v>1200</v>
      </c>
      <c r="E9">
        <v>160</v>
      </c>
      <c r="G9">
        <f t="shared" si="1"/>
        <v>1360</v>
      </c>
      <c r="J9" s="35">
        <v>45444</v>
      </c>
      <c r="M9" s="140"/>
      <c r="P9">
        <f t="shared" si="2"/>
        <v>0</v>
      </c>
    </row>
    <row r="10" spans="1:16" x14ac:dyDescent="0.3">
      <c r="A10" s="35">
        <v>45108</v>
      </c>
      <c r="B10">
        <v>18534</v>
      </c>
      <c r="C10">
        <v>35</v>
      </c>
      <c r="D10" s="140">
        <v>1200</v>
      </c>
      <c r="E10">
        <v>160</v>
      </c>
      <c r="F10">
        <v>50</v>
      </c>
      <c r="G10">
        <f t="shared" si="1"/>
        <v>1410</v>
      </c>
      <c r="J10" s="35">
        <v>45474</v>
      </c>
      <c r="M10" s="140"/>
      <c r="P10">
        <f t="shared" si="2"/>
        <v>0</v>
      </c>
    </row>
    <row r="11" spans="1:16" x14ac:dyDescent="0.3">
      <c r="A11" s="35">
        <v>45139</v>
      </c>
      <c r="B11">
        <v>18599</v>
      </c>
      <c r="C11">
        <v>39</v>
      </c>
      <c r="D11" s="140">
        <v>1200</v>
      </c>
      <c r="E11">
        <v>160</v>
      </c>
      <c r="F11">
        <v>50</v>
      </c>
      <c r="G11">
        <f t="shared" si="1"/>
        <v>1410</v>
      </c>
      <c r="J11" s="35">
        <v>45505</v>
      </c>
      <c r="M11" s="140"/>
      <c r="P11">
        <f t="shared" si="2"/>
        <v>0</v>
      </c>
    </row>
    <row r="12" spans="1:16" x14ac:dyDescent="0.3">
      <c r="A12" s="35">
        <v>45170</v>
      </c>
      <c r="B12">
        <v>18681</v>
      </c>
      <c r="C12">
        <v>48</v>
      </c>
      <c r="D12" s="140">
        <v>1200</v>
      </c>
      <c r="E12">
        <v>160</v>
      </c>
      <c r="F12">
        <v>80</v>
      </c>
      <c r="G12">
        <f t="shared" si="1"/>
        <v>1440</v>
      </c>
      <c r="J12" s="35">
        <v>45536</v>
      </c>
      <c r="M12" s="140"/>
      <c r="P12">
        <f t="shared" si="2"/>
        <v>0</v>
      </c>
    </row>
    <row r="13" spans="1:16" x14ac:dyDescent="0.3">
      <c r="A13" s="35">
        <v>45200</v>
      </c>
      <c r="B13">
        <v>18755</v>
      </c>
      <c r="C13">
        <v>53</v>
      </c>
      <c r="D13" s="140">
        <v>1200</v>
      </c>
      <c r="E13">
        <v>80</v>
      </c>
      <c r="F13">
        <v>0</v>
      </c>
      <c r="G13">
        <f t="shared" si="1"/>
        <v>1280</v>
      </c>
      <c r="J13" s="35">
        <v>45566</v>
      </c>
      <c r="M13" s="140"/>
      <c r="P13">
        <f t="shared" si="2"/>
        <v>0</v>
      </c>
    </row>
    <row r="14" spans="1:16" x14ac:dyDescent="0.3">
      <c r="A14" s="35">
        <v>45231</v>
      </c>
      <c r="B14" s="3">
        <v>18812</v>
      </c>
      <c r="C14" s="3">
        <v>59</v>
      </c>
      <c r="D14" s="140">
        <v>1200</v>
      </c>
      <c r="E14" s="3">
        <v>0</v>
      </c>
      <c r="F14" s="3">
        <v>0</v>
      </c>
      <c r="G14" s="3">
        <f t="shared" si="1"/>
        <v>1200</v>
      </c>
      <c r="J14" s="35">
        <v>45597</v>
      </c>
      <c r="K14" s="3"/>
      <c r="L14" s="3"/>
      <c r="M14" s="140"/>
      <c r="N14" s="3"/>
      <c r="O14" s="3"/>
      <c r="P14" s="3">
        <f t="shared" si="2"/>
        <v>0</v>
      </c>
    </row>
    <row r="15" spans="1:16" x14ac:dyDescent="0.3">
      <c r="A15" s="35">
        <v>45261</v>
      </c>
      <c r="B15">
        <v>18860</v>
      </c>
      <c r="C15">
        <v>73</v>
      </c>
      <c r="D15" s="140">
        <v>1200</v>
      </c>
      <c r="E15">
        <v>0</v>
      </c>
      <c r="F15">
        <v>0</v>
      </c>
      <c r="G15">
        <f t="shared" si="1"/>
        <v>1200</v>
      </c>
      <c r="J15" s="35">
        <v>45627</v>
      </c>
      <c r="M15" s="140"/>
      <c r="P15">
        <f t="shared" si="2"/>
        <v>0</v>
      </c>
    </row>
    <row r="16" spans="1:16" x14ac:dyDescent="0.3">
      <c r="B16" s="2"/>
      <c r="C16" s="2"/>
      <c r="D16" s="141">
        <f>SUM(D7:D15)</f>
        <v>10800</v>
      </c>
      <c r="E16" s="7">
        <f>SUM(E7:E15)</f>
        <v>800</v>
      </c>
      <c r="F16" s="7">
        <f>SUM(F7:F15)</f>
        <v>230</v>
      </c>
      <c r="G16" s="150">
        <f>SUM(G7:G15)</f>
        <v>11830</v>
      </c>
      <c r="K16" s="2"/>
      <c r="L16" s="2"/>
      <c r="M16" s="141">
        <f>SUM(M4:M15)</f>
        <v>2600</v>
      </c>
      <c r="N16" s="141">
        <f t="shared" ref="N16:O16" si="3">SUM(N4:N15)</f>
        <v>0</v>
      </c>
      <c r="O16" s="141">
        <f t="shared" si="3"/>
        <v>0</v>
      </c>
      <c r="P16" s="150">
        <f>SUM(P4:P15)</f>
        <v>2600</v>
      </c>
    </row>
    <row r="17" spans="2:17" x14ac:dyDescent="0.3">
      <c r="D17" s="140"/>
      <c r="M17" s="140"/>
    </row>
    <row r="18" spans="2:17" x14ac:dyDescent="0.3">
      <c r="C18" t="s">
        <v>371</v>
      </c>
      <c r="D18" s="142">
        <f>B1-D16</f>
        <v>1400</v>
      </c>
      <c r="G18" s="2">
        <f>Payments!AA7</f>
        <v>12330</v>
      </c>
      <c r="H18" t="s">
        <v>372</v>
      </c>
      <c r="I18" s="2"/>
      <c r="L18" t="s">
        <v>371</v>
      </c>
      <c r="M18" s="142">
        <f>K1-M16</f>
        <v>9600</v>
      </c>
      <c r="P18" s="2">
        <f>Payments!AJ7</f>
        <v>0</v>
      </c>
      <c r="Q18" t="s">
        <v>372</v>
      </c>
    </row>
    <row r="19" spans="2:17" x14ac:dyDescent="0.3">
      <c r="G19" s="2">
        <v>-500</v>
      </c>
      <c r="H19" t="s">
        <v>333</v>
      </c>
      <c r="P19" s="2"/>
    </row>
    <row r="20" spans="2:17" x14ac:dyDescent="0.3">
      <c r="G20" s="2">
        <v>0</v>
      </c>
      <c r="H20" t="s">
        <v>400</v>
      </c>
      <c r="P20" s="2">
        <v>2600</v>
      </c>
      <c r="Q20" t="s">
        <v>400</v>
      </c>
    </row>
    <row r="21" spans="2:17" x14ac:dyDescent="0.3">
      <c r="G21" s="150">
        <f>SUM(G18:G20)</f>
        <v>11830</v>
      </c>
      <c r="P21" s="150">
        <f>SUM(P18:P20)</f>
        <v>2600</v>
      </c>
    </row>
    <row r="22" spans="2:17" x14ac:dyDescent="0.3">
      <c r="B22" s="2"/>
    </row>
    <row r="23" spans="2:17" x14ac:dyDescent="0.3">
      <c r="B23" s="2"/>
      <c r="G23" s="2"/>
    </row>
    <row r="24" spans="2:17" x14ac:dyDescent="0.3">
      <c r="B24" s="2"/>
      <c r="G24" s="2"/>
    </row>
    <row r="25" spans="2:17" x14ac:dyDescent="0.3">
      <c r="G25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BankRec</vt:lpstr>
      <vt:lpstr>Receipts</vt:lpstr>
      <vt:lpstr>Payments</vt:lpstr>
      <vt:lpstr>Inc&amp;Exp</vt:lpstr>
      <vt:lpstr>Payroll</vt:lpstr>
      <vt:lpstr>VAT</vt:lpstr>
      <vt:lpstr>Grants</vt:lpstr>
      <vt:lpstr>DT</vt:lpstr>
      <vt:lpstr>Grass Cutting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</dc:creator>
  <cp:lastModifiedBy>Parish Clerk</cp:lastModifiedBy>
  <cp:lastPrinted>2024-06-17T10:05:30Z</cp:lastPrinted>
  <dcterms:created xsi:type="dcterms:W3CDTF">2010-10-19T15:22:12Z</dcterms:created>
  <dcterms:modified xsi:type="dcterms:W3CDTF">2024-06-24T09:14:09Z</dcterms:modified>
</cp:coreProperties>
</file>